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12" yWindow="-12" windowWidth="23064" windowHeight="5472"/>
  </bookViews>
  <sheets>
    <sheet name="サマリ" sheetId="2" r:id="rId1"/>
    <sheet name="11" sheetId="12" r:id="rId2"/>
    <sheet name="12" sheetId="11" r:id="rId3"/>
    <sheet name="13" sheetId="10" r:id="rId4"/>
    <sheet name="14" sheetId="9" r:id="rId5"/>
    <sheet name="15" sheetId="8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A7" i="2" l="1"/>
  <c r="K7" i="2" l="1"/>
  <c r="K8" i="2"/>
  <c r="K10" i="2"/>
  <c r="K11" i="2"/>
  <c r="K9" i="2"/>
  <c r="I15" i="2"/>
  <c r="H7" i="2"/>
  <c r="K15" i="2"/>
  <c r="H8" i="2"/>
  <c r="E13" i="2"/>
  <c r="J15" i="2"/>
  <c r="H10" i="2"/>
  <c r="I10" i="2"/>
  <c r="E15" i="2"/>
  <c r="H9" i="2"/>
  <c r="D13" i="2"/>
  <c r="H11" i="2"/>
  <c r="I7" i="2"/>
  <c r="I8" i="2"/>
  <c r="I11" i="2"/>
  <c r="D15" i="2"/>
  <c r="G15" i="2"/>
  <c r="F15" i="2"/>
  <c r="I9" i="2"/>
  <c r="C15" i="2"/>
  <c r="F13" i="2"/>
  <c r="H15" i="2"/>
  <c r="G13" i="2" l="1"/>
  <c r="H13" i="2"/>
  <c r="A8" i="2" l="1"/>
  <c r="A9" i="2" s="1"/>
  <c r="A10" i="2" s="1"/>
  <c r="A11" i="2" s="1"/>
  <c r="C1" i="8"/>
  <c r="C1" i="9"/>
  <c r="C1" i="11"/>
  <c r="C1" i="10"/>
  <c r="C1" i="12"/>
  <c r="G5" i="12"/>
  <c r="C5" i="8"/>
  <c r="G5" i="8"/>
  <c r="G5" i="10"/>
  <c r="D5" i="11"/>
  <c r="F5" i="8"/>
  <c r="B5" i="11"/>
  <c r="B5" i="10"/>
  <c r="E5" i="9"/>
  <c r="B5" i="9"/>
  <c r="F5" i="10"/>
  <c r="F5" i="9"/>
  <c r="G5" i="9"/>
  <c r="F5" i="11"/>
  <c r="B5" i="8"/>
  <c r="E5" i="12"/>
  <c r="E5" i="8"/>
  <c r="C5" i="12"/>
  <c r="E5" i="11"/>
  <c r="D5" i="10"/>
  <c r="G5" i="11"/>
  <c r="C5" i="9"/>
  <c r="C5" i="11"/>
  <c r="C5" i="10"/>
  <c r="D5" i="12"/>
  <c r="D5" i="8"/>
  <c r="D5" i="9"/>
  <c r="E5" i="10"/>
  <c r="B5" i="12"/>
  <c r="F5" i="12"/>
  <c r="J11" i="2" l="1"/>
  <c r="J10" i="2"/>
  <c r="J9" i="2"/>
  <c r="J8" i="2"/>
  <c r="J7" i="2"/>
  <c r="H16" i="12" l="1"/>
  <c r="H15" i="12"/>
  <c r="H14" i="12"/>
  <c r="H13" i="12"/>
  <c r="H12" i="12"/>
  <c r="H11" i="12"/>
  <c r="H10" i="12"/>
  <c r="H9" i="12"/>
  <c r="H8" i="12"/>
  <c r="H7" i="12"/>
  <c r="H16" i="11"/>
  <c r="H15" i="11"/>
  <c r="H14" i="11"/>
  <c r="H13" i="11"/>
  <c r="H12" i="11"/>
  <c r="H11" i="11"/>
  <c r="H10" i="11"/>
  <c r="H9" i="11"/>
  <c r="H8" i="11"/>
  <c r="H7" i="11"/>
  <c r="H16" i="10"/>
  <c r="H15" i="10"/>
  <c r="H14" i="10"/>
  <c r="H13" i="10"/>
  <c r="H12" i="10"/>
  <c r="H11" i="10"/>
  <c r="H10" i="10"/>
  <c r="H9" i="10"/>
  <c r="H8" i="10"/>
  <c r="H7" i="10"/>
  <c r="H16" i="9"/>
  <c r="H15" i="9"/>
  <c r="H14" i="9"/>
  <c r="H13" i="9"/>
  <c r="H12" i="9"/>
  <c r="H11" i="9"/>
  <c r="H10" i="9"/>
  <c r="H9" i="9"/>
  <c r="H8" i="9"/>
  <c r="H7" i="9"/>
  <c r="H16" i="8"/>
  <c r="H15" i="8"/>
  <c r="H14" i="8"/>
  <c r="H13" i="8"/>
  <c r="H12" i="8"/>
  <c r="H11" i="8"/>
  <c r="H10" i="8"/>
  <c r="H9" i="8"/>
  <c r="H8" i="8"/>
  <c r="H7" i="8"/>
  <c r="H6" i="11" l="1"/>
  <c r="D1" i="11" s="1"/>
  <c r="F8" i="2" s="1"/>
  <c r="G8" i="2" s="1"/>
  <c r="O8" i="2" s="1"/>
  <c r="P8" i="2" s="1"/>
  <c r="H6" i="12"/>
  <c r="H6" i="10"/>
  <c r="D1" i="10" s="1"/>
  <c r="F9" i="2" s="1"/>
  <c r="G9" i="2" s="1"/>
  <c r="H6" i="8"/>
  <c r="D1" i="8" s="1"/>
  <c r="F11" i="2" s="1"/>
  <c r="G11" i="2" s="1"/>
  <c r="O11" i="2" s="1"/>
  <c r="P11" i="2" s="1"/>
  <c r="H6" i="9"/>
  <c r="D1" i="9" s="1"/>
  <c r="L7" i="2"/>
  <c r="L8" i="2"/>
  <c r="L11" i="2"/>
  <c r="L9" i="2"/>
  <c r="O9" i="2" l="1"/>
  <c r="P9" i="2" s="1"/>
  <c r="F10" i="2"/>
  <c r="M11" i="2"/>
  <c r="N11" i="2" s="1"/>
  <c r="M9" i="2"/>
  <c r="N9" i="2" s="1"/>
  <c r="M8" i="2"/>
  <c r="N8" i="2" s="1"/>
  <c r="D1" i="12"/>
  <c r="F7" i="2" s="1"/>
  <c r="G7" i="2" s="1"/>
  <c r="M7" i="2" l="1"/>
  <c r="N7" i="2" s="1"/>
  <c r="O7" i="2"/>
  <c r="P7" i="2" s="1"/>
  <c r="G10" i="2"/>
  <c r="O10" i="2" s="1"/>
  <c r="P10" i="2" s="1"/>
  <c r="L10" i="2"/>
  <c r="M10" i="2" l="1"/>
  <c r="N10" i="2" s="1"/>
</calcChain>
</file>

<file path=xl/sharedStrings.xml><?xml version="1.0" encoding="utf-8"?>
<sst xmlns="http://schemas.openxmlformats.org/spreadsheetml/2006/main" count="41" uniqueCount="25">
  <si>
    <t>銘柄コード</t>
    <rPh sb="0" eb="2">
      <t>メイガラ</t>
    </rPh>
    <phoneticPr fontId="2"/>
  </si>
  <si>
    <t>***END***</t>
  </si>
  <si>
    <t>コード</t>
    <phoneticPr fontId="2"/>
  </si>
  <si>
    <t>銘柄名</t>
    <rPh sb="0" eb="2">
      <t>メイガラ</t>
    </rPh>
    <rPh sb="2" eb="3">
      <t>メイ</t>
    </rPh>
    <phoneticPr fontId="2"/>
  </si>
  <si>
    <t>N225</t>
    <phoneticPr fontId="2"/>
  </si>
  <si>
    <t>現在値</t>
    <rPh sb="0" eb="2">
      <t>ゲンザイ</t>
    </rPh>
    <rPh sb="2" eb="3">
      <t>アタイ</t>
    </rPh>
    <phoneticPr fontId="2"/>
  </si>
  <si>
    <t>単元</t>
    <rPh sb="0" eb="2">
      <t>タンゲン</t>
    </rPh>
    <phoneticPr fontId="2"/>
  </si>
  <si>
    <t>発注関数</t>
    <rPh sb="0" eb="2">
      <t>ハッチュウ</t>
    </rPh>
    <rPh sb="2" eb="4">
      <t>カンスウ</t>
    </rPh>
    <phoneticPr fontId="2"/>
  </si>
  <si>
    <t>取得単価</t>
    <rPh sb="0" eb="2">
      <t>シュトク</t>
    </rPh>
    <rPh sb="2" eb="4">
      <t>タンカ</t>
    </rPh>
    <phoneticPr fontId="2"/>
  </si>
  <si>
    <t>高安判定</t>
    <rPh sb="0" eb="2">
      <t>タカヤス</t>
    </rPh>
    <rPh sb="2" eb="4">
      <t>ハンテイ</t>
    </rPh>
    <phoneticPr fontId="2"/>
  </si>
  <si>
    <t>シート</t>
    <phoneticPr fontId="2"/>
  </si>
  <si>
    <t>発注判定時刻</t>
    <rPh sb="0" eb="2">
      <t>ハッチュウ</t>
    </rPh>
    <rPh sb="2" eb="4">
      <t>ハンテイ</t>
    </rPh>
    <rPh sb="4" eb="6">
      <t>ジコク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</si>
  <si>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</si>
  <si>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</si>
  <si>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売り</t>
    <rPh sb="0" eb="1">
      <t>ウ</t>
    </rPh>
    <phoneticPr fontId="2"/>
  </si>
  <si>
    <t>買い</t>
    <rPh sb="0" eb="1">
      <t>カ</t>
    </rPh>
    <phoneticPr fontId="2"/>
  </si>
  <si>
    <t>取引手法</t>
    <rPh sb="0" eb="2">
      <t>トリヒキ</t>
    </rPh>
    <rPh sb="2" eb="4">
      <t>シュホウ</t>
    </rPh>
    <phoneticPr fontId="2"/>
  </si>
  <si>
    <t>取引株数</t>
    <rPh sb="0" eb="2">
      <t>トリヒキ</t>
    </rPh>
    <rPh sb="2" eb="4">
      <t>カブスウ</t>
    </rPh>
    <phoneticPr fontId="2"/>
  </si>
  <si>
    <t>保有数量</t>
    <rPh sb="0" eb="2">
      <t>ホユウ</t>
    </rPh>
    <rPh sb="2" eb="4">
      <t>スウリョウ</t>
    </rPh>
    <phoneticPr fontId="2"/>
  </si>
  <si>
    <t>取引パスワード</t>
    <rPh sb="0" eb="2">
      <t>トリヒキ</t>
    </rPh>
    <phoneticPr fontId="2"/>
  </si>
  <si>
    <t>高安割で売</t>
  </si>
  <si>
    <t>売り判定</t>
    <rPh sb="0" eb="1">
      <t>ウ</t>
    </rPh>
    <rPh sb="2" eb="4">
      <t>ハンテイ</t>
    </rPh>
    <phoneticPr fontId="2"/>
  </si>
  <si>
    <t>設定なし</t>
  </si>
  <si>
    <t>三菱ＵＦＪ</t>
  </si>
  <si>
    <t>みずほ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</si>
</sst>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2" borderId="0" xfId="0" applyFill="1"/>
    <xf numFmtId="0" fontId="0" fillId="0" borderId="0" xfId="0" applyAlignment="1">
      <alignment horizontal="center"/>
    </xf>
    <xf numFmtId="38" fontId="0" fillId="0" borderId="0" xfId="0" applyNumberFormat="1"/>
    <xf numFmtId="3" fontId="0" fillId="0" borderId="0" xfId="0" applyNumberFormat="1"/>
    <xf numFmtId="0" fontId="0" fillId="0" borderId="0" xfId="0" applyFill="1"/>
    <xf numFmtId="0" fontId="0" fillId="0" borderId="1" xfId="0" applyBorder="1"/>
    <xf numFmtId="0" fontId="0" fillId="2" borderId="2" xfId="0" applyFill="1" applyBorder="1" applyAlignment="1">
      <alignment horizontal="center"/>
    </xf>
    <xf numFmtId="38" fontId="0" fillId="2" borderId="3" xfId="1" applyFont="1" applyFill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38" fontId="0" fillId="0" borderId="6" xfId="1" applyFont="1" applyBorder="1" applyAlignment="1">
      <alignment horizontal="center"/>
    </xf>
    <xf numFmtId="0" fontId="0" fillId="0" borderId="0" xfId="0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oson2.rtdserver2">
      <tp t="e">
        <v>#N/A</v>
        <stp/>
        <stp>サマリ</stp>
        <stp>=POSITION(1,"1","保有数量",E17)</stp>
        <tr r="E15" s="2"/>
      </tp>
      <tp t="e">
        <v>#N/A</v>
        <stp/>
        <stp>サマリ</stp>
        <stp>=POSITION(1,"1","可能数量",F17)</stp>
        <tr r="F15" s="2"/>
      </tp>
      <tp t="e">
        <v>#N/A</v>
        <stp/>
        <stp>サマリ</stp>
        <stp>=POSITION(1,"1","約定日付",J17)</stp>
        <tr r="J15" s="2"/>
      </tp>
    </main>
    <main first="oson2.rtdserver">
      <tp t="s">
        <v>09:15</v>
        <stp/>
        <stp>IDX</stp>
        <stp>N225</stp>
        <stp>時刻</stp>
        <tr r="D13" s="2"/>
      </tp>
    </main>
    <main first="oson2.rtdserver2">
      <tp t="e">
        <v>#N/A</v>
        <stp/>
        <stp>サマリ</stp>
        <stp>=POSITION(1,"1","建売買区分",I17)</stp>
        <tr r="I15" s="2"/>
      </tp>
      <tp t="e">
        <v>#N/A</v>
        <stp/>
        <stp>サマリ</stp>
        <stp>=POSITION(1,"1","銘柄名",D17)</stp>
        <tr r="D15" s="2"/>
      </tp>
      <tp t="e">
        <v>#N/A</v>
        <stp/>
        <stp>サマリ</stp>
        <stp>=POSITION(1,"1","評価金額",G17)</stp>
        <tr r="G15" s="2"/>
      </tp>
    </main>
    <main first="oson2.rtdserver">
      <tp t="s">
        <v>202.17</v>
        <stp/>
        <stp>IDX</stp>
        <stp>N225</stp>
        <stp>前日終値比幅</stp>
        <tr r="F13" s="2"/>
      </tp>
    </main>
    <main first="oson2.rtdserver2">
      <tp t="e">
        <v>#N/A</v>
        <stp/>
        <stp>サマリ</stp>
        <stp>=POSITION(1,"1","取得単価",K17)</stp>
        <tr r="K15" s="2"/>
      </tp>
      <tp t="e">
        <v>#N/A</v>
        <stp/>
        <stp>11</stp>
        <stp>=CANDLE(C1,"","D","1","終値",F6,"D","1")</stp>
        <tr r="F5" s="12"/>
      </tp>
      <tp t="e">
        <v>#N/A</v>
        <stp/>
        <stp>13</stp>
        <stp>=CANDLE(C1,"","D","1","終値",F6,"D","1")</stp>
        <tr r="F5" s="10"/>
      </tp>
      <tp t="e">
        <v>#N/A</v>
        <stp/>
        <stp>12</stp>
        <stp>=CANDLE(C1,"","D","1","終値",F6,"D","1")</stp>
        <tr r="F5" s="11"/>
      </tp>
      <tp t="e">
        <v>#N/A</v>
        <stp/>
        <stp>15</stp>
        <stp>=CANDLE(C1,"","D","1","終値",F6,"D","1")</stp>
        <tr r="F5" s="8"/>
      </tp>
      <tp t="e">
        <v>#N/A</v>
        <stp/>
        <stp>14</stp>
        <stp>=CANDLE(C1,"","D","1","終値",F6,"D","1")</stp>
        <tr r="F5" s="9"/>
      </tp>
    </main>
    <main first="oson2.rtdserver">
      <tp>
        <v>100</v>
        <stp/>
        <stp>QUOTE</stp>
        <stp>8306</stp>
        <stp/>
        <stp>売買単位</stp>
        <tr r="I8" s="2"/>
      </tp>
      <tp>
        <v>100</v>
        <stp/>
        <stp>QUOTE</stp>
        <stp>9984</stp>
        <stp/>
        <stp>売買単位</stp>
        <tr r="I10" s="2"/>
      </tp>
      <tp>
        <v>100</v>
        <stp/>
        <stp>QUOTE</stp>
        <stp>8604</stp>
        <stp/>
        <stp>売買単位</stp>
        <tr r="I7" s="2"/>
      </tp>
      <tp>
        <v>100</v>
        <stp/>
        <stp>QUOTE</stp>
        <stp>2002</stp>
        <stp/>
        <stp>売買単位</stp>
        <tr r="I11" s="2"/>
      </tp>
      <tp>
        <v>100</v>
        <stp/>
        <stp>QUOTE</stp>
        <stp>8411</stp>
        <stp/>
        <stp>売買単位</stp>
        <tr r="I9" s="2"/>
      </tp>
      <tp t="s">
        <v>日清粉Ｇ</v>
        <stp/>
        <stp>QUOTE</stp>
        <stp>2002</stp>
        <stp/>
        <stp>銘柄名</stp>
        <tr r="H11" s="2"/>
      </tp>
      <tp t="s">
        <v>三菱ＵＦＪ</v>
        <stp/>
        <stp>QUOTE</stp>
        <stp>8306</stp>
        <stp/>
        <stp>銘柄名</stp>
        <tr r="H8" s="2"/>
      </tp>
      <tp t="s">
        <v>野村</v>
        <stp/>
        <stp>QUOTE</stp>
        <stp>8604</stp>
        <stp/>
        <stp>銘柄名</stp>
        <tr r="H7" s="2"/>
      </tp>
      <tp t="s">
        <v>みずほ</v>
        <stp/>
        <stp>QUOTE</stp>
        <stp>8411</stp>
        <stp/>
        <stp>銘柄名</stp>
        <tr r="H9" s="2"/>
      </tp>
      <tp t="s">
        <v>ソフトバンクグループ</v>
        <stp/>
        <stp>QUOTE</stp>
        <stp>9984</stp>
        <stp/>
        <stp>銘柄名</stp>
        <tr r="H10" s="2"/>
      </tp>
    </main>
    <main first="oson2.rtdserver2">
      <tp t="e">
        <v>#N/A</v>
        <stp/>
        <stp>12</stp>
        <stp>=CANDLE(C1,"","D","1","出来高",G6,"D","1")</stp>
        <tr r="G5" s="11"/>
      </tp>
      <tp t="e">
        <v>#N/A</v>
        <stp/>
        <stp>13</stp>
        <stp>=CANDLE(C1,"","D","1","出来高",G6,"D","1")</stp>
        <tr r="G5" s="10"/>
      </tp>
      <tp t="e">
        <v>#N/A</v>
        <stp/>
        <stp>11</stp>
        <stp>=CANDLE(C1,"","D","1","出来高",G6,"D","1")</stp>
        <tr r="G5" s="12"/>
      </tp>
      <tp t="e">
        <v>#N/A</v>
        <stp/>
        <stp>14</stp>
        <stp>=CANDLE(C1,"","D","1","出来高",G6,"D","1")</stp>
        <tr r="G5" s="9"/>
      </tp>
      <tp t="e">
        <v>#N/A</v>
        <stp/>
        <stp>15</stp>
        <stp>=CANDLE(C1,"","D","1","出来高",G6,"D","1")</stp>
        <tr r="G5" s="8"/>
      </tp>
      <tp t="e">
        <v>#N/A</v>
        <stp/>
        <stp>15</stp>
        <stp>=CANDLE(C1,"","D","1","安値",E6,"D","1")</stp>
        <tr r="E5" s="8"/>
      </tp>
      <tp t="e">
        <v>#N/A</v>
        <stp/>
        <stp>14</stp>
        <stp>=CANDLE(C1,"","D","1","安値",E6,"D","1")</stp>
        <tr r="E5" s="9"/>
      </tp>
      <tp t="e">
        <v>#N/A</v>
        <stp/>
        <stp>13</stp>
        <stp>=CANDLE(C1,"","D","1","安値",E6,"D","1")</stp>
        <tr r="E5" s="10"/>
      </tp>
      <tp t="e">
        <v>#N/A</v>
        <stp/>
        <stp>12</stp>
        <stp>=CANDLE(C1,"","D","1","安値",E6,"D","1")</stp>
        <tr r="E5" s="11"/>
      </tp>
      <tp t="e">
        <v>#N/A</v>
        <stp/>
        <stp>11</stp>
        <stp>=CANDLE(C1,"","D","1","安値",E6,"D","1")</stp>
        <tr r="E5" s="12"/>
      </tp>
      <tp t="e">
        <v>#N/A</v>
        <stp/>
        <stp>15</stp>
        <stp>=CANDLE(C1,"","D","1","取引日付",B6,"D","1")</stp>
        <tr r="B5" s="8"/>
      </tp>
      <tp t="e">
        <v>#N/A</v>
        <stp/>
        <stp>14</stp>
        <stp>=CANDLE(C1,"","D","1","取引日付",B6,"D","1")</stp>
        <tr r="B5" s="9"/>
      </tp>
      <tp t="e">
        <v>#N/A</v>
        <stp/>
        <stp>11</stp>
        <stp>=CANDLE(C1,"","D","1","取引日付",B6,"D","1")</stp>
        <tr r="B5" s="12"/>
      </tp>
      <tp t="e">
        <v>#N/A</v>
        <stp/>
        <stp>13</stp>
        <stp>=CANDLE(C1,"","D","1","取引日付",B6,"D","1")</stp>
        <tr r="B5" s="10"/>
      </tp>
      <tp t="e">
        <v>#N/A</v>
        <stp/>
        <stp>12</stp>
        <stp>=CANDLE(C1,"","D","1","取引日付",B6,"D","1")</stp>
        <tr r="B5" s="11"/>
      </tp>
      <tp t="e">
        <v>#N/A</v>
        <stp/>
        <stp>サマリ</stp>
        <stp>=POSITION(1,"1","銘柄コード",C17)</stp>
        <tr r="C15" s="2"/>
      </tp>
    </main>
    <main first="oson2.rtdserver">
      <tp t="s">
        <v>23916.7</v>
        <stp/>
        <stp>IDX</stp>
        <stp>N225</stp>
        <stp>現在値</stp>
        <tr r="E13" s="2"/>
      </tp>
    </main>
    <main first="oson2.rtdserver2">
      <tp t="e">
        <v>#N/A</v>
        <stp/>
        <stp>サマリ</stp>
        <stp>=POSITION(1,"1","評価損益額",H17)</stp>
        <tr r="H15" s="2"/>
      </tp>
      <tp t="e">
        <v>#N/A</v>
        <stp/>
        <stp>14</stp>
        <stp>=CANDLE(C1,"","D","1","高値",D6,"D","1")</stp>
        <tr r="D5" s="9"/>
      </tp>
      <tp t="e">
        <v>#N/A</v>
        <stp/>
        <stp>15</stp>
        <stp>=CANDLE(C1,"","D","1","高値",D6,"D","1")</stp>
        <tr r="D5" s="8"/>
      </tp>
      <tp t="e">
        <v>#N/A</v>
        <stp/>
        <stp>12</stp>
        <stp>=CANDLE(C1,"","D","1","高値",D6,"D","1")</stp>
        <tr r="D5" s="11"/>
      </tp>
      <tp t="e">
        <v>#N/A</v>
        <stp/>
        <stp>13</stp>
        <stp>=CANDLE(C1,"","D","1","高値",D6,"D","1")</stp>
        <tr r="D5" s="10"/>
      </tp>
      <tp t="e">
        <v>#N/A</v>
        <stp/>
        <stp>11</stp>
        <stp>=CANDLE(C1,"","D","1","高値",D6,"D","1")</stp>
        <tr r="D5" s="12"/>
      </tp>
      <tp t="e">
        <v>#N/A</v>
        <stp/>
        <stp>15</stp>
        <stp>=CANDLE(C1,"","D","1","始値",C6,"D","1")</stp>
        <tr r="C5" s="8"/>
      </tp>
      <tp t="e">
        <v>#N/A</v>
        <stp/>
        <stp>14</stp>
        <stp>=CANDLE(C1,"","D","1","始値",C6,"D","1")</stp>
        <tr r="C5" s="9"/>
      </tp>
      <tp t="e">
        <v>#N/A</v>
        <stp/>
        <stp>11</stp>
        <stp>=CANDLE(C1,"","D","1","始値",C6,"D","1")</stp>
        <tr r="C5" s="12"/>
      </tp>
      <tp t="e">
        <v>#N/A</v>
        <stp/>
        <stp>13</stp>
        <stp>=CANDLE(C1,"","D","1","始値",C6,"D","1")</stp>
        <tr r="C5" s="10"/>
      </tp>
      <tp t="e">
        <v>#N/A</v>
        <stp/>
        <stp>12</stp>
        <stp>=CANDLE(C1,"","D","1","始値",C6,"D","1")</stp>
        <tr r="C5" s="1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Okasan%20Online%20Securities%20Co.,Ltd/&#23713;&#19977;RSS/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ANDLE"/>
      <definedName name="IDX"/>
      <definedName name="newORDER"/>
      <definedName name="POSITION"/>
      <definedName name="QUO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2"/>
  <sheetViews>
    <sheetView tabSelected="1" zoomScale="70" zoomScaleNormal="70" workbookViewId="0">
      <selection activeCell="V24" sqref="V24"/>
    </sheetView>
  </sheetViews>
  <sheetFormatPr defaultRowHeight="13.2" x14ac:dyDescent="0.2"/>
  <cols>
    <col min="1" max="1" width="7.88671875" bestFit="1" customWidth="1"/>
    <col min="2" max="2" width="13" bestFit="1" customWidth="1"/>
    <col min="5" max="5" width="15.109375" customWidth="1"/>
    <col min="8" max="8" width="9.77734375" customWidth="1"/>
  </cols>
  <sheetData>
    <row r="1" spans="1:16" ht="13.8" thickBot="1" x14ac:dyDescent="0.25"/>
    <row r="2" spans="1:16" ht="25.5" customHeight="1" thickBot="1" x14ac:dyDescent="0.25">
      <c r="B2" s="11"/>
      <c r="C2" s="12" t="s">
        <v>12</v>
      </c>
      <c r="D2" s="13" t="s">
        <v>13</v>
      </c>
      <c r="G2" s="4"/>
      <c r="H2" s="4"/>
    </row>
    <row r="3" spans="1:16" ht="25.5" customHeight="1" thickTop="1" thickBot="1" x14ac:dyDescent="0.25">
      <c r="B3" s="8" t="s">
        <v>11</v>
      </c>
      <c r="C3" s="9">
        <v>14</v>
      </c>
      <c r="D3" s="10">
        <v>57</v>
      </c>
      <c r="G3" s="4"/>
      <c r="H3" s="4"/>
    </row>
    <row r="4" spans="1:16" ht="25.5" customHeight="1" x14ac:dyDescent="0.2">
      <c r="B4" s="14" t="s">
        <v>19</v>
      </c>
      <c r="G4" s="4"/>
      <c r="H4" s="4"/>
    </row>
    <row r="5" spans="1:16" ht="25.5" customHeight="1" x14ac:dyDescent="0.2">
      <c r="A5" s="2"/>
      <c r="B5" s="2"/>
    </row>
    <row r="6" spans="1:16" ht="25.5" customHeight="1" x14ac:dyDescent="0.2">
      <c r="B6" t="s">
        <v>10</v>
      </c>
      <c r="C6" t="s">
        <v>2</v>
      </c>
      <c r="D6" t="s">
        <v>17</v>
      </c>
      <c r="E6" t="s">
        <v>16</v>
      </c>
      <c r="F6" t="s">
        <v>9</v>
      </c>
      <c r="G6" t="s">
        <v>21</v>
      </c>
      <c r="H6" t="s">
        <v>3</v>
      </c>
      <c r="I6" t="s">
        <v>6</v>
      </c>
      <c r="J6" t="s">
        <v>5</v>
      </c>
      <c r="K6" t="s">
        <v>18</v>
      </c>
      <c r="L6" t="s">
        <v>8</v>
      </c>
      <c r="M6" t="s">
        <v>14</v>
      </c>
      <c r="N6" t="s">
        <v>7</v>
      </c>
      <c r="O6" t="s">
        <v>15</v>
      </c>
      <c r="P6" t="s">
        <v>7</v>
      </c>
    </row>
    <row r="7" spans="1:16" ht="25.5" customHeight="1" x14ac:dyDescent="0.2">
      <c r="A7" s="2">
        <f ca="1">TODAY()+100000</f>
        <v>143109</v>
      </c>
      <c r="B7" s="2">
        <v>11</v>
      </c>
      <c r="C7" s="3">
        <v>8604</v>
      </c>
      <c r="D7" s="3">
        <v>200</v>
      </c>
      <c r="E7" s="3" t="s">
        <v>20</v>
      </c>
      <c r="F7" t="str">
        <f>+'11'!D1</f>
        <v>高安超え</v>
      </c>
      <c r="G7" t="str">
        <f>IF(AND(E7="高安割で売",F7="高安割れ"),"uri",IF(AND(E7="高安超で売",F7="高安超え"),"uri",""))</f>
        <v/>
      </c>
      <c r="H7" t="str">
        <f>[1]!QUOTE(C7,"","銘柄名")</f>
        <v>野村</v>
      </c>
      <c r="I7">
        <f>[1]!QUOTE(C7,"","売買単位")</f>
        <v>100</v>
      </c>
      <c r="J7">
        <f>+'11'!F6</f>
        <v>722.8</v>
      </c>
      <c r="K7">
        <f t="shared" ref="K7:K8" si="0">IF(ISERROR(VLOOKUP(C7,$C$17:$I$39,3,FALSE))=TRUE,0,VLOOKUP(C7,$C$17:$I$39,3,FALSE))</f>
        <v>0</v>
      </c>
      <c r="L7">
        <f>IF(ISERROR(VLOOKUP(C7,$C$17:$K$39,9,FALSE))=TRUE,0,VLOOKUP(C7,$C$17:$K$39,9,FALSE))</f>
        <v>0</v>
      </c>
      <c r="M7" s="7" t="str">
        <f>IF(AND(G7="uri",K7&gt;0),"売り","-")</f>
        <v>-</v>
      </c>
      <c r="N7" s="7" t="str">
        <f>IF(AND($G$13=$C$3,$H$13=$D$3,M7="売り"),[1]!newORDER(C7,"東証","1",5,0,K7,"T","","",1,1,$C$4,A7&amp;"ns",1,1),"-")</f>
        <v>-</v>
      </c>
      <c r="O7" s="7" t="str">
        <f>IF(OR(E7="設定なし",E7=""),"",IF(AND(K7=0,G7&lt;&gt;"uri"),"買い","-"))</f>
        <v>買い</v>
      </c>
      <c r="P7" s="7" t="str">
        <f>IF(AND($G$13=$C$3,$H$13=$D$3,O7="買い"),[1]!newORDER(C7,"東証","3",5,0,D7,"T","","",1,1,$C$4,A7&amp;"rb",1,1),"-")</f>
        <v>-</v>
      </c>
    </row>
    <row r="8" spans="1:16" ht="25.5" customHeight="1" x14ac:dyDescent="0.2">
      <c r="A8" s="5">
        <f ca="1">+A7+10000</f>
        <v>153109</v>
      </c>
      <c r="B8" s="5">
        <v>12</v>
      </c>
      <c r="C8" s="3">
        <v>8306</v>
      </c>
      <c r="D8" s="3">
        <v>500</v>
      </c>
      <c r="E8" s="3" t="s">
        <v>22</v>
      </c>
      <c r="F8" t="str">
        <f>+'12'!D1</f>
        <v>高安超え</v>
      </c>
      <c r="G8" t="str">
        <f t="shared" ref="G8:G9" si="1">IF(AND(E8="高安割で売",F8="高安割れ"),"uri",IF(AND(E8="高安超で売",F8="高安超え"),"uri",""))</f>
        <v/>
      </c>
      <c r="H8" t="str">
        <f>[1]!QUOTE(C8,"","銘柄名")</f>
        <v>三菱ＵＦＪ</v>
      </c>
      <c r="I8">
        <f>[1]!QUOTE(C8,"","売買単位")</f>
        <v>100</v>
      </c>
      <c r="J8">
        <f>+'12'!F6</f>
        <v>869</v>
      </c>
      <c r="K8">
        <f t="shared" si="0"/>
        <v>100</v>
      </c>
      <c r="L8">
        <f>IF(ISERROR(VLOOKUP(C8,$C$17:$K$39,9,FALSE))=TRUE,0,VLOOKUP(C8,$C$17:$K$39,9,FALSE))</f>
        <v>710</v>
      </c>
      <c r="M8" s="7" t="str">
        <f>IF(AND(G8="uri",K8&gt;0),"売り","-")</f>
        <v>-</v>
      </c>
      <c r="N8" s="7" t="str">
        <f>IF(AND($G$13=$C$3,$H$13=$D$3,M8="売り"),[1]!newORDER(C8,"東証","1",5,0,K8,"T","","",1,1,$C$4,A8&amp;"ns",1,1),"-")</f>
        <v>-</v>
      </c>
      <c r="O8" s="7" t="str">
        <f t="shared" ref="O8:O11" si="2">IF(OR(E8="設定なし",E8=""),"",IF(AND(K8=0,G8&lt;&gt;"uri"),"買い","-"))</f>
        <v/>
      </c>
      <c r="P8" s="7" t="str">
        <f>IF(AND($G$13=$C$3,$H$13=$D$3,O8="買い"),[1]!newORDER(C8,"東証","3",5,0,D8,"T","","",1,1,$C$4,A8&amp;"rb",1,1),"-")</f>
        <v>-</v>
      </c>
    </row>
    <row r="9" spans="1:16" ht="25.5" customHeight="1" x14ac:dyDescent="0.2">
      <c r="A9" s="5">
        <f t="shared" ref="A9:A11" ca="1" si="3">+A8+10000</f>
        <v>163109</v>
      </c>
      <c r="B9" s="5">
        <v>13</v>
      </c>
      <c r="C9" s="3">
        <v>8411</v>
      </c>
      <c r="D9" s="3">
        <v>200</v>
      </c>
      <c r="E9" s="3" t="s">
        <v>20</v>
      </c>
      <c r="F9" t="str">
        <f>+'13'!D1</f>
        <v>高安超え</v>
      </c>
      <c r="G9" t="str">
        <f t="shared" si="1"/>
        <v/>
      </c>
      <c r="H9" t="str">
        <f>[1]!QUOTE(C9,"","銘柄名")</f>
        <v>みずほ</v>
      </c>
      <c r="I9">
        <f>[1]!QUOTE(C9,"","売買単位")</f>
        <v>100</v>
      </c>
      <c r="J9">
        <f>+'13'!F6</f>
        <v>214.1</v>
      </c>
      <c r="K9">
        <f>IF(ISERROR(VLOOKUP(C9,$C$17:$I$39,3,FALSE))=TRUE,0,VLOOKUP(C9,$C$17:$I$39,3,FALSE))</f>
        <v>300</v>
      </c>
      <c r="L9">
        <f>IF(ISERROR(VLOOKUP(C9,$C$17:$K$39,9,FALSE))=TRUE,0,VLOOKUP(C9,$C$17:$K$39,9,FALSE))</f>
        <v>194</v>
      </c>
      <c r="M9" s="7" t="str">
        <f>IF(AND(G9="uri",K9&gt;0),"売り","-")</f>
        <v>-</v>
      </c>
      <c r="N9" s="7" t="str">
        <f>IF(AND($G$13=$C$3,$H$13=$D$3,M9="売り"),[1]!newORDER(C9,"東証","1",5,0,K9,"T","","",1,1,$C$4,A9&amp;"ns",1,1),"-")</f>
        <v>-</v>
      </c>
      <c r="O9" s="7" t="str">
        <f>IF(OR(E9="設定なし",E9=""),"",IF(AND(K9=0,G9&lt;&gt;"uri"),"買い","-"))</f>
        <v>-</v>
      </c>
      <c r="P9" s="7" t="str">
        <f>IF(AND($G$13=$C$3,$H$13=$D$3,O9="買い"),[1]!newORDER(C9,"東証","3",5,0,D9,"T","","",1,1,$C$4,A9&amp;"rb",1,1),"-")</f>
        <v>-</v>
      </c>
    </row>
    <row r="10" spans="1:16" ht="25.5" customHeight="1" x14ac:dyDescent="0.2">
      <c r="A10" s="5">
        <f t="shared" ca="1" si="3"/>
        <v>173109</v>
      </c>
      <c r="B10" s="5">
        <v>14</v>
      </c>
      <c r="C10" s="3">
        <v>9984</v>
      </c>
      <c r="D10" s="3">
        <v>200</v>
      </c>
      <c r="E10" s="3" t="s">
        <v>22</v>
      </c>
      <c r="F10" t="str">
        <f>+'14'!D1</f>
        <v>高安超え</v>
      </c>
      <c r="G10" t="str">
        <f>IF(AND(E10="高安割で売",F10="高安割れ"),"uri",IF(AND(E10="高安超で売",F10="高安超え"),"uri",""))</f>
        <v/>
      </c>
      <c r="H10" t="str">
        <f>[1]!QUOTE(C10,"","銘柄名")</f>
        <v>ソフトバンクグループ</v>
      </c>
      <c r="I10">
        <f>[1]!QUOTE(C10,"","売買単位")</f>
        <v>100</v>
      </c>
      <c r="J10">
        <f>+'14'!F6</f>
        <v>9341</v>
      </c>
      <c r="K10">
        <f t="shared" ref="K10:K11" si="4">IF(ISERROR(VLOOKUP(C10,$C$17:$I$39,3,FALSE))=TRUE,0,VLOOKUP(C10,$C$17:$I$39,3,FALSE))</f>
        <v>0</v>
      </c>
      <c r="L10">
        <f>IF(ISERROR(VLOOKUP(C10,$C$17:$K$39,9,FALSE))=TRUE,0,VLOOKUP(C10,$C$17:$K$39,9,FALSE))</f>
        <v>0</v>
      </c>
      <c r="M10" s="7" t="str">
        <f>IF(AND(G10="uri",K10&gt;0),"売り","-")</f>
        <v>-</v>
      </c>
      <c r="N10" s="7" t="str">
        <f>IF(AND($G$13=$C$3,$H$13=$D$3,M10="売り"),[1]!newORDER(C10,"東証","1",5,0,K10,"T","","",1,1,$C$4,A10&amp;"ns",1,1),"-")</f>
        <v>-</v>
      </c>
      <c r="O10" s="7" t="str">
        <f t="shared" si="2"/>
        <v/>
      </c>
      <c r="P10" s="7" t="str">
        <f>IF(AND($G$13=$C$3,$H$13=$D$3,O10="買い"),[1]!newORDER(C10,"東証","3",5,0,D10,"T","","",1,1,$C$4,A10&amp;"rb",1,1),"-")</f>
        <v>-</v>
      </c>
    </row>
    <row r="11" spans="1:16" ht="25.5" customHeight="1" x14ac:dyDescent="0.2">
      <c r="A11" s="5">
        <f t="shared" ca="1" si="3"/>
        <v>183109</v>
      </c>
      <c r="B11" s="5">
        <v>15</v>
      </c>
      <c r="C11" s="3">
        <v>2002</v>
      </c>
      <c r="D11" s="3">
        <v>100</v>
      </c>
      <c r="E11" s="3" t="s">
        <v>22</v>
      </c>
      <c r="F11" t="str">
        <f>+'15'!D1</f>
        <v/>
      </c>
      <c r="G11" t="str">
        <f>IF(AND(E11="高安割で売",F11="高安割れ"),"uri",IF(AND(E11="高安超で売",F11="高安超え"),"uri",""))</f>
        <v/>
      </c>
      <c r="H11" t="str">
        <f>[1]!QUOTE(C11,"","銘柄名")</f>
        <v>日清粉Ｇ</v>
      </c>
      <c r="I11">
        <f>[1]!QUOTE(C11,"","売買単位")</f>
        <v>100</v>
      </c>
      <c r="J11">
        <f>+'15'!F6</f>
        <v>2327</v>
      </c>
      <c r="K11">
        <f t="shared" si="4"/>
        <v>0</v>
      </c>
      <c r="L11">
        <f>IF(ISERROR(VLOOKUP(C11,$C$17:$K$39,9,FALSE))=TRUE,0,VLOOKUP(C11,$C$17:$K$39,9,FALSE))</f>
        <v>0</v>
      </c>
      <c r="M11" s="7" t="str">
        <f>IF(AND(G11="uri",K11&gt;0),"売り","-")</f>
        <v>-</v>
      </c>
      <c r="N11" s="7" t="str">
        <f>IF(AND($G$13=$C$3,$H$13=$D$3,M11="売り"),[1]!newORDER(C11,"東証","1",5,0,K11,"T","","",1,1,$C$4,A11&amp;"ns",1,1),"-")</f>
        <v>-</v>
      </c>
      <c r="O11" s="7" t="str">
        <f t="shared" si="2"/>
        <v/>
      </c>
      <c r="P11" s="7" t="str">
        <f>IF(AND($G$13=$C$3,$H$13=$D$3,O11="買い"),[1]!newORDER(C11,"東証","3",5,0,D11,"T","","",1,1,$C$4,A11&amp;"rb",1,1),"-")</f>
        <v>-</v>
      </c>
    </row>
    <row r="12" spans="1:16" x14ac:dyDescent="0.2">
      <c r="M12" s="7"/>
      <c r="N12" s="7"/>
      <c r="O12" s="7"/>
      <c r="P12" s="7"/>
    </row>
    <row r="13" spans="1:16" ht="25.5" customHeight="1" x14ac:dyDescent="0.2">
      <c r="C13" t="s">
        <v>4</v>
      </c>
      <c r="D13" t="str">
        <f>[1]!IDX(C13,"時刻")</f>
        <v>09:15</v>
      </c>
      <c r="E13" t="str">
        <f>[1]!IDX(C13,"現在値")</f>
        <v>23916.7</v>
      </c>
      <c r="F13" t="str">
        <f>[1]!IDX(C13,"前日終値比幅")</f>
        <v>202.17</v>
      </c>
      <c r="G13" s="4">
        <f>LEFT(D13,2)*1</f>
        <v>9</v>
      </c>
      <c r="H13" s="4">
        <f>RIGHT(D13,2)*1</f>
        <v>15</v>
      </c>
    </row>
    <row r="15" spans="1:16" x14ac:dyDescent="0.2">
      <c r="C15" t="str">
        <f>[1]!POSITION(1,"1","銘柄コード",C17)</f>
        <v>POSITION(1,"1","銘柄コード",C17)</v>
      </c>
      <c r="D15" t="str">
        <f>[1]!POSITION(1,"1","銘柄名",D17)</f>
        <v>POSITION(1,"1","銘柄名",D17)</v>
      </c>
      <c r="E15" t="str">
        <f>[1]!POSITION(1,"1","保有数量",E17)</f>
        <v>POSITION(1,"1","保有数量",E17)</v>
      </c>
      <c r="F15" t="str">
        <f>[1]!POSITION(1,"1","可能数量",F17)</f>
        <v>POSITION(1,"1","可能数量",F17)</v>
      </c>
      <c r="G15" t="str">
        <f>[1]!POSITION(1,"1","評価金額",G17)</f>
        <v>POSITION(1,"1","評価金額",G17)</v>
      </c>
      <c r="H15" t="str">
        <f>[1]!POSITION(1,"1","評価損益額",H17)</f>
        <v>POSITION(1,"1","評価損益額",H17)</v>
      </c>
      <c r="I15" t="str">
        <f>[1]!POSITION(1,"1","建売買区分",I17)</f>
        <v>POSITION(1,"1","建売買区分",I17)</v>
      </c>
      <c r="J15" t="str">
        <f>[1]!POSITION(1,"1","約定日付",J17)</f>
        <v>POSITION(1,"1","約定日付",J17)</v>
      </c>
      <c r="K15" t="str">
        <f>[1]!POSITION(1,"1","取得単価",K17)</f>
        <v>POSITION(1,"1","取得単価",K17)</v>
      </c>
    </row>
    <row r="17" spans="3:11" x14ac:dyDescent="0.2">
      <c r="C17">
        <v>8306</v>
      </c>
      <c r="D17" t="s">
        <v>23</v>
      </c>
      <c r="E17">
        <v>100</v>
      </c>
      <c r="F17">
        <v>100</v>
      </c>
      <c r="G17" s="6">
        <v>86900</v>
      </c>
      <c r="H17" s="6">
        <v>15900</v>
      </c>
      <c r="K17">
        <v>710</v>
      </c>
    </row>
    <row r="18" spans="3:11" x14ac:dyDescent="0.2">
      <c r="C18">
        <v>8411</v>
      </c>
      <c r="D18" t="s">
        <v>24</v>
      </c>
      <c r="E18">
        <v>300</v>
      </c>
      <c r="F18">
        <v>300</v>
      </c>
      <c r="G18" s="6">
        <v>64230</v>
      </c>
      <c r="H18" s="6">
        <v>6030</v>
      </c>
      <c r="K18">
        <v>194</v>
      </c>
    </row>
    <row r="19" spans="3:11" x14ac:dyDescent="0.2">
      <c r="C19" t="s">
        <v>1</v>
      </c>
      <c r="D19" t="s">
        <v>1</v>
      </c>
      <c r="E19" t="s">
        <v>1</v>
      </c>
      <c r="F19" t="s">
        <v>1</v>
      </c>
      <c r="G19" t="s">
        <v>1</v>
      </c>
      <c r="H19" s="6" t="s">
        <v>1</v>
      </c>
      <c r="I19" t="s">
        <v>1</v>
      </c>
      <c r="J19" t="s">
        <v>1</v>
      </c>
      <c r="K19" t="s">
        <v>1</v>
      </c>
    </row>
    <row r="20" spans="3:11" x14ac:dyDescent="0.2">
      <c r="H20" s="6"/>
    </row>
    <row r="21" spans="3:11" x14ac:dyDescent="0.2">
      <c r="H21" s="6"/>
    </row>
    <row r="22" spans="3:11" x14ac:dyDescent="0.2">
      <c r="H22" s="6"/>
    </row>
  </sheetData>
  <phoneticPr fontId="2"/>
  <dataValidations count="1">
    <dataValidation type="list" allowBlank="1" showInputMessage="1" showErrorMessage="1" sqref="E7:E11">
      <formula1>"高安割で売,設定なし"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29"/>
  <sheetViews>
    <sheetView workbookViewId="0">
      <selection activeCell="G30" sqref="G30"/>
    </sheetView>
  </sheetViews>
  <sheetFormatPr defaultRowHeight="13.2" x14ac:dyDescent="0.2"/>
  <cols>
    <col min="2" max="2" width="11.88671875" customWidth="1"/>
    <col min="8" max="8" width="14" style="2" bestFit="1" customWidth="1"/>
  </cols>
  <sheetData>
    <row r="1" spans="2:8" x14ac:dyDescent="0.2">
      <c r="B1" t="s">
        <v>0</v>
      </c>
      <c r="C1">
        <f>+サマリ!C7</f>
        <v>8604</v>
      </c>
      <c r="D1" t="str">
        <f>+H6</f>
        <v>高安超え</v>
      </c>
    </row>
    <row r="5" spans="2:8" x14ac:dyDescent="0.2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2">
      <c r="B6" s="1">
        <v>43109</v>
      </c>
      <c r="C6">
        <v>720.8</v>
      </c>
      <c r="D6">
        <v>728.7</v>
      </c>
      <c r="E6">
        <v>720.4</v>
      </c>
      <c r="F6">
        <v>722.8</v>
      </c>
      <c r="G6">
        <v>7807100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2">
      <c r="B7" s="1">
        <v>43105</v>
      </c>
      <c r="C7">
        <v>695.4</v>
      </c>
      <c r="D7">
        <v>710</v>
      </c>
      <c r="E7">
        <v>692.2</v>
      </c>
      <c r="F7">
        <v>710</v>
      </c>
      <c r="G7">
        <v>47113200</v>
      </c>
      <c r="H7" s="2">
        <f>+F7*G7</f>
        <v>33450372000</v>
      </c>
    </row>
    <row r="8" spans="2:8" x14ac:dyDescent="0.2">
      <c r="B8" s="1">
        <v>43104</v>
      </c>
      <c r="C8">
        <v>676.9</v>
      </c>
      <c r="D8">
        <v>686.2</v>
      </c>
      <c r="E8">
        <v>674.7</v>
      </c>
      <c r="F8">
        <v>686.1</v>
      </c>
      <c r="G8">
        <v>30998900</v>
      </c>
      <c r="H8" s="2">
        <f t="shared" ref="H8:H16" si="0">+F8*G8</f>
        <v>21268345290</v>
      </c>
    </row>
    <row r="9" spans="2:8" x14ac:dyDescent="0.2">
      <c r="B9" s="1">
        <v>43098</v>
      </c>
      <c r="C9">
        <v>660.5</v>
      </c>
      <c r="D9">
        <v>667.2</v>
      </c>
      <c r="E9">
        <v>660.4</v>
      </c>
      <c r="F9">
        <v>665.1</v>
      </c>
      <c r="G9">
        <v>11438400</v>
      </c>
      <c r="H9" s="2">
        <f t="shared" si="0"/>
        <v>7607679840</v>
      </c>
    </row>
    <row r="10" spans="2:8" x14ac:dyDescent="0.2">
      <c r="B10" s="1">
        <v>43097</v>
      </c>
      <c r="C10">
        <v>668.6</v>
      </c>
      <c r="D10">
        <v>669.4</v>
      </c>
      <c r="E10">
        <v>658.4</v>
      </c>
      <c r="F10">
        <v>659.5</v>
      </c>
      <c r="G10">
        <v>12345100</v>
      </c>
      <c r="H10" s="2">
        <f t="shared" si="0"/>
        <v>8141593450</v>
      </c>
    </row>
    <row r="11" spans="2:8" x14ac:dyDescent="0.2">
      <c r="B11" s="1">
        <v>43096</v>
      </c>
      <c r="C11">
        <v>662.6</v>
      </c>
      <c r="D11">
        <v>673.2</v>
      </c>
      <c r="E11">
        <v>662</v>
      </c>
      <c r="F11">
        <v>668.7</v>
      </c>
      <c r="G11">
        <v>12951500</v>
      </c>
      <c r="H11" s="2">
        <f t="shared" si="0"/>
        <v>8660668050</v>
      </c>
    </row>
    <row r="12" spans="2:8" x14ac:dyDescent="0.2">
      <c r="B12" s="1">
        <v>43095</v>
      </c>
      <c r="C12">
        <v>663</v>
      </c>
      <c r="D12">
        <v>664.6</v>
      </c>
      <c r="E12">
        <v>659.2</v>
      </c>
      <c r="F12">
        <v>660.1</v>
      </c>
      <c r="G12">
        <v>16958400</v>
      </c>
      <c r="H12" s="2">
        <f t="shared" si="0"/>
        <v>11194239840</v>
      </c>
    </row>
    <row r="13" spans="2:8" x14ac:dyDescent="0.2">
      <c r="B13" s="1">
        <v>43094</v>
      </c>
      <c r="C13">
        <v>674.6</v>
      </c>
      <c r="D13">
        <v>675</v>
      </c>
      <c r="E13">
        <v>663.6</v>
      </c>
      <c r="F13">
        <v>667.8</v>
      </c>
      <c r="G13">
        <v>10561500</v>
      </c>
      <c r="H13" s="2">
        <f t="shared" si="0"/>
        <v>7052969699.999999</v>
      </c>
    </row>
    <row r="14" spans="2:8" x14ac:dyDescent="0.2">
      <c r="B14" s="1">
        <v>43091</v>
      </c>
      <c r="C14">
        <v>672</v>
      </c>
      <c r="D14">
        <v>674.5</v>
      </c>
      <c r="E14">
        <v>670</v>
      </c>
      <c r="F14">
        <v>670.7</v>
      </c>
      <c r="G14">
        <v>14697200</v>
      </c>
      <c r="H14" s="2">
        <f t="shared" si="0"/>
        <v>9857412040</v>
      </c>
    </row>
    <row r="15" spans="2:8" x14ac:dyDescent="0.2">
      <c r="B15" s="1">
        <v>43090</v>
      </c>
      <c r="C15">
        <v>674.5</v>
      </c>
      <c r="D15">
        <v>675.3</v>
      </c>
      <c r="E15">
        <v>670.6</v>
      </c>
      <c r="F15">
        <v>672.9</v>
      </c>
      <c r="G15">
        <v>13416100</v>
      </c>
      <c r="H15" s="2">
        <f t="shared" si="0"/>
        <v>9027693690</v>
      </c>
    </row>
    <row r="16" spans="2:8" x14ac:dyDescent="0.2">
      <c r="B16" s="1">
        <v>43089</v>
      </c>
      <c r="C16">
        <v>673.7</v>
      </c>
      <c r="D16">
        <v>688.1</v>
      </c>
      <c r="E16">
        <v>671.4</v>
      </c>
      <c r="F16">
        <v>676.1</v>
      </c>
      <c r="G16">
        <v>21710400</v>
      </c>
      <c r="H16" s="2">
        <f t="shared" si="0"/>
        <v>14678401440</v>
      </c>
    </row>
    <row r="17" spans="2:7" x14ac:dyDescent="0.2">
      <c r="B17" s="1">
        <v>43088</v>
      </c>
      <c r="C17">
        <v>669</v>
      </c>
      <c r="D17">
        <v>678.3</v>
      </c>
      <c r="E17">
        <v>669</v>
      </c>
      <c r="F17">
        <v>675</v>
      </c>
      <c r="G17">
        <v>23217600</v>
      </c>
    </row>
    <row r="18" spans="2:7" x14ac:dyDescent="0.2">
      <c r="B18" s="1">
        <v>43087</v>
      </c>
      <c r="C18">
        <v>667</v>
      </c>
      <c r="D18">
        <v>671.9</v>
      </c>
      <c r="E18">
        <v>665.4</v>
      </c>
      <c r="F18">
        <v>668.2</v>
      </c>
      <c r="G18">
        <v>21763700</v>
      </c>
    </row>
    <row r="19" spans="2:7" x14ac:dyDescent="0.2">
      <c r="B19" s="1">
        <v>43084</v>
      </c>
      <c r="C19">
        <v>663.1</v>
      </c>
      <c r="D19">
        <v>663.4</v>
      </c>
      <c r="E19">
        <v>655.1</v>
      </c>
      <c r="F19">
        <v>656.8</v>
      </c>
      <c r="G19">
        <v>22117900</v>
      </c>
    </row>
    <row r="20" spans="2:7" x14ac:dyDescent="0.2">
      <c r="B20" s="1">
        <v>43083</v>
      </c>
      <c r="C20">
        <v>671</v>
      </c>
      <c r="D20">
        <v>674.9</v>
      </c>
      <c r="E20">
        <v>665.3</v>
      </c>
      <c r="F20">
        <v>667</v>
      </c>
      <c r="G20">
        <v>18961300</v>
      </c>
    </row>
    <row r="21" spans="2:7" x14ac:dyDescent="0.2">
      <c r="B21" s="1">
        <v>43082</v>
      </c>
      <c r="C21">
        <v>675</v>
      </c>
      <c r="D21">
        <v>681.8</v>
      </c>
      <c r="E21">
        <v>668.6</v>
      </c>
      <c r="F21">
        <v>672.3</v>
      </c>
      <c r="G21">
        <v>25750800</v>
      </c>
    </row>
    <row r="22" spans="2:7" x14ac:dyDescent="0.2">
      <c r="B22" s="1">
        <v>43081</v>
      </c>
      <c r="C22">
        <v>663.1</v>
      </c>
      <c r="D22">
        <v>677.4</v>
      </c>
      <c r="E22">
        <v>663.1</v>
      </c>
      <c r="F22">
        <v>671.2</v>
      </c>
      <c r="G22">
        <v>21481600</v>
      </c>
    </row>
    <row r="23" spans="2:7" x14ac:dyDescent="0.2">
      <c r="B23" s="1">
        <v>43080</v>
      </c>
      <c r="C23">
        <v>665.4</v>
      </c>
      <c r="D23">
        <v>666.8</v>
      </c>
      <c r="E23">
        <v>662.1</v>
      </c>
      <c r="F23">
        <v>663.5</v>
      </c>
      <c r="G23">
        <v>15842700</v>
      </c>
    </row>
    <row r="24" spans="2:7" x14ac:dyDescent="0.2">
      <c r="B24" s="1">
        <v>42800</v>
      </c>
      <c r="C24">
        <v>746.6</v>
      </c>
      <c r="D24">
        <v>748</v>
      </c>
      <c r="E24">
        <v>742</v>
      </c>
      <c r="F24">
        <v>743.8</v>
      </c>
      <c r="G24">
        <v>8468600</v>
      </c>
    </row>
    <row r="25" spans="2:7" x14ac:dyDescent="0.2">
      <c r="B25" s="1">
        <v>42797</v>
      </c>
      <c r="C25">
        <v>748</v>
      </c>
      <c r="D25">
        <v>752.9</v>
      </c>
      <c r="E25">
        <v>743.2</v>
      </c>
      <c r="F25">
        <v>748.9</v>
      </c>
      <c r="G25">
        <v>14642900</v>
      </c>
    </row>
    <row r="26" spans="2:7" x14ac:dyDescent="0.2">
      <c r="B26" s="1">
        <v>42796</v>
      </c>
      <c r="C26">
        <v>760</v>
      </c>
      <c r="D26">
        <v>766</v>
      </c>
      <c r="E26">
        <v>752</v>
      </c>
      <c r="F26">
        <v>753.1</v>
      </c>
      <c r="G26">
        <v>22753600</v>
      </c>
    </row>
    <row r="27" spans="2:7" x14ac:dyDescent="0.2">
      <c r="B27" s="1">
        <v>42795</v>
      </c>
      <c r="C27">
        <v>735.9</v>
      </c>
      <c r="D27">
        <v>743</v>
      </c>
      <c r="E27">
        <v>727</v>
      </c>
      <c r="F27">
        <v>741.9</v>
      </c>
      <c r="G27">
        <v>15037100</v>
      </c>
    </row>
    <row r="28" spans="2:7" x14ac:dyDescent="0.2">
      <c r="B28" s="1">
        <v>42794</v>
      </c>
      <c r="C28">
        <v>723.4</v>
      </c>
      <c r="D28">
        <v>737.6</v>
      </c>
      <c r="E28">
        <v>723.4</v>
      </c>
      <c r="F28">
        <v>729.3</v>
      </c>
      <c r="G28">
        <v>16367100</v>
      </c>
    </row>
    <row r="29" spans="2:7" x14ac:dyDescent="0.2">
      <c r="B29" s="1">
        <v>42759</v>
      </c>
      <c r="C29">
        <v>690</v>
      </c>
      <c r="D29">
        <v>691.8</v>
      </c>
      <c r="E29">
        <v>682.1</v>
      </c>
      <c r="F29">
        <v>685.5</v>
      </c>
      <c r="G29">
        <v>16852100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29"/>
  <sheetViews>
    <sheetView workbookViewId="0">
      <selection activeCell="G30" sqref="G30"/>
    </sheetView>
  </sheetViews>
  <sheetFormatPr defaultRowHeight="13.2" x14ac:dyDescent="0.2"/>
  <cols>
    <col min="2" max="2" width="10.33203125" customWidth="1"/>
    <col min="8" max="8" width="12.77734375" style="2" bestFit="1" customWidth="1"/>
  </cols>
  <sheetData>
    <row r="1" spans="2:8" x14ac:dyDescent="0.2">
      <c r="B1" t="s">
        <v>0</v>
      </c>
      <c r="C1">
        <f>+サマリ!C8</f>
        <v>8306</v>
      </c>
      <c r="D1" t="str">
        <f>+H6</f>
        <v>高安超え</v>
      </c>
    </row>
    <row r="5" spans="2:8" x14ac:dyDescent="0.2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2">
      <c r="B6" s="1">
        <v>43109</v>
      </c>
      <c r="C6">
        <v>876</v>
      </c>
      <c r="D6">
        <v>877.3</v>
      </c>
      <c r="E6">
        <v>867.9</v>
      </c>
      <c r="F6">
        <v>869</v>
      </c>
      <c r="G6">
        <v>16870000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2">
      <c r="B7" s="1">
        <v>43105</v>
      </c>
      <c r="C7">
        <v>857.9</v>
      </c>
      <c r="D7">
        <v>870</v>
      </c>
      <c r="E7">
        <v>857.9</v>
      </c>
      <c r="F7">
        <v>866.8</v>
      </c>
      <c r="G7">
        <v>98933500</v>
      </c>
      <c r="H7" s="2">
        <f>+F7*G7</f>
        <v>85755557800</v>
      </c>
    </row>
    <row r="8" spans="2:8" x14ac:dyDescent="0.2">
      <c r="B8" s="1">
        <v>43104</v>
      </c>
      <c r="C8">
        <v>841.5</v>
      </c>
      <c r="D8">
        <v>847.3</v>
      </c>
      <c r="E8">
        <v>838.5</v>
      </c>
      <c r="F8">
        <v>847.1</v>
      </c>
      <c r="G8">
        <v>81329100</v>
      </c>
      <c r="H8" s="2">
        <f t="shared" ref="H8:H16" si="0">+F8*G8</f>
        <v>68893880610</v>
      </c>
    </row>
    <row r="9" spans="2:8" x14ac:dyDescent="0.2">
      <c r="B9" s="1">
        <v>43098</v>
      </c>
      <c r="C9">
        <v>820.9</v>
      </c>
      <c r="D9">
        <v>831.1</v>
      </c>
      <c r="E9">
        <v>820.9</v>
      </c>
      <c r="F9">
        <v>826.4</v>
      </c>
      <c r="G9">
        <v>48762400</v>
      </c>
      <c r="H9" s="2">
        <f t="shared" si="0"/>
        <v>40297247360</v>
      </c>
    </row>
    <row r="10" spans="2:8" x14ac:dyDescent="0.2">
      <c r="B10" s="1">
        <v>43097</v>
      </c>
      <c r="C10">
        <v>831.1</v>
      </c>
      <c r="D10">
        <v>831.9</v>
      </c>
      <c r="E10">
        <v>816</v>
      </c>
      <c r="F10">
        <v>816.9</v>
      </c>
      <c r="G10">
        <v>54430400</v>
      </c>
      <c r="H10" s="2">
        <f t="shared" si="0"/>
        <v>44464193760</v>
      </c>
    </row>
    <row r="11" spans="2:8" x14ac:dyDescent="0.2">
      <c r="B11" s="1">
        <v>43096</v>
      </c>
      <c r="C11">
        <v>840</v>
      </c>
      <c r="D11">
        <v>840.7</v>
      </c>
      <c r="E11">
        <v>832.5</v>
      </c>
      <c r="F11">
        <v>835.5</v>
      </c>
      <c r="G11">
        <v>38933000</v>
      </c>
      <c r="H11" s="2">
        <f t="shared" si="0"/>
        <v>32528521500</v>
      </c>
    </row>
    <row r="12" spans="2:8" x14ac:dyDescent="0.2">
      <c r="B12" s="1">
        <v>43095</v>
      </c>
      <c r="C12">
        <v>838</v>
      </c>
      <c r="D12">
        <v>843.9</v>
      </c>
      <c r="E12">
        <v>835.4</v>
      </c>
      <c r="F12">
        <v>836</v>
      </c>
      <c r="G12">
        <v>37116100</v>
      </c>
      <c r="H12" s="2">
        <f t="shared" si="0"/>
        <v>31029059600</v>
      </c>
    </row>
    <row r="13" spans="2:8" x14ac:dyDescent="0.2">
      <c r="B13" s="1">
        <v>43094</v>
      </c>
      <c r="C13">
        <v>843.1</v>
      </c>
      <c r="D13">
        <v>844.8</v>
      </c>
      <c r="E13">
        <v>836.1</v>
      </c>
      <c r="F13">
        <v>839.8</v>
      </c>
      <c r="G13">
        <v>36393400</v>
      </c>
      <c r="H13" s="2">
        <f t="shared" si="0"/>
        <v>30563177320</v>
      </c>
    </row>
    <row r="14" spans="2:8" x14ac:dyDescent="0.2">
      <c r="B14" s="1">
        <v>43091</v>
      </c>
      <c r="C14">
        <v>830.9</v>
      </c>
      <c r="D14">
        <v>847.3</v>
      </c>
      <c r="E14">
        <v>830.8</v>
      </c>
      <c r="F14">
        <v>845.9</v>
      </c>
      <c r="G14">
        <v>98869300</v>
      </c>
      <c r="H14" s="2">
        <f t="shared" si="0"/>
        <v>83633540870</v>
      </c>
    </row>
    <row r="15" spans="2:8" x14ac:dyDescent="0.2">
      <c r="B15" s="1">
        <v>43090</v>
      </c>
      <c r="C15">
        <v>835</v>
      </c>
      <c r="D15">
        <v>837.4</v>
      </c>
      <c r="E15">
        <v>826.7</v>
      </c>
      <c r="F15">
        <v>829.9</v>
      </c>
      <c r="G15">
        <v>69609300</v>
      </c>
      <c r="H15" s="2">
        <f t="shared" si="0"/>
        <v>57768758070</v>
      </c>
    </row>
    <row r="16" spans="2:8" x14ac:dyDescent="0.2">
      <c r="B16" s="1">
        <v>43089</v>
      </c>
      <c r="C16">
        <v>826.6</v>
      </c>
      <c r="D16">
        <v>837.7</v>
      </c>
      <c r="E16">
        <v>823.6</v>
      </c>
      <c r="F16">
        <v>835</v>
      </c>
      <c r="G16">
        <v>92243300</v>
      </c>
      <c r="H16" s="2">
        <f t="shared" si="0"/>
        <v>77023155500</v>
      </c>
    </row>
    <row r="17" spans="2:7" x14ac:dyDescent="0.2">
      <c r="B17" s="1">
        <v>43088</v>
      </c>
      <c r="C17">
        <v>823</v>
      </c>
      <c r="D17">
        <v>827.3</v>
      </c>
      <c r="E17">
        <v>816.8</v>
      </c>
      <c r="F17">
        <v>817.7</v>
      </c>
      <c r="G17">
        <v>64664300</v>
      </c>
    </row>
    <row r="18" spans="2:7" x14ac:dyDescent="0.2">
      <c r="B18" s="1">
        <v>43087</v>
      </c>
      <c r="C18">
        <v>812</v>
      </c>
      <c r="D18">
        <v>826.3</v>
      </c>
      <c r="E18">
        <v>811</v>
      </c>
      <c r="F18">
        <v>821.6</v>
      </c>
      <c r="G18">
        <v>90952500</v>
      </c>
    </row>
    <row r="19" spans="2:7" x14ac:dyDescent="0.2">
      <c r="B19" s="1">
        <v>43084</v>
      </c>
      <c r="C19">
        <v>804.8</v>
      </c>
      <c r="D19">
        <v>804.9</v>
      </c>
      <c r="E19">
        <v>792</v>
      </c>
      <c r="F19">
        <v>798.5</v>
      </c>
      <c r="G19">
        <v>85045400</v>
      </c>
    </row>
    <row r="20" spans="2:7" x14ac:dyDescent="0.2">
      <c r="B20" s="1">
        <v>43083</v>
      </c>
      <c r="C20">
        <v>808.2</v>
      </c>
      <c r="D20">
        <v>816.9</v>
      </c>
      <c r="E20">
        <v>805.9</v>
      </c>
      <c r="F20">
        <v>809.6</v>
      </c>
      <c r="G20">
        <v>97723000</v>
      </c>
    </row>
    <row r="21" spans="2:7" x14ac:dyDescent="0.2">
      <c r="B21" s="1">
        <v>43082</v>
      </c>
      <c r="C21">
        <v>825</v>
      </c>
      <c r="D21">
        <v>830.7</v>
      </c>
      <c r="E21">
        <v>817.7</v>
      </c>
      <c r="F21">
        <v>830</v>
      </c>
      <c r="G21">
        <v>134941000</v>
      </c>
    </row>
    <row r="22" spans="2:7" x14ac:dyDescent="0.2">
      <c r="B22" s="1">
        <v>43081</v>
      </c>
      <c r="C22">
        <v>796.2</v>
      </c>
      <c r="D22">
        <v>812.9</v>
      </c>
      <c r="E22">
        <v>796</v>
      </c>
      <c r="F22">
        <v>812.8</v>
      </c>
      <c r="G22">
        <v>103838100</v>
      </c>
    </row>
    <row r="23" spans="2:7" x14ac:dyDescent="0.2">
      <c r="B23" s="1">
        <v>43080</v>
      </c>
      <c r="C23">
        <v>785.7</v>
      </c>
      <c r="D23">
        <v>795</v>
      </c>
      <c r="E23">
        <v>785.3</v>
      </c>
      <c r="F23">
        <v>794.9</v>
      </c>
      <c r="G23">
        <v>65889200</v>
      </c>
    </row>
    <row r="24" spans="2:7" x14ac:dyDescent="0.2">
      <c r="B24" s="1">
        <v>42800</v>
      </c>
      <c r="C24">
        <v>754.8</v>
      </c>
      <c r="D24">
        <v>761.8</v>
      </c>
      <c r="E24">
        <v>751.1</v>
      </c>
      <c r="F24">
        <v>759</v>
      </c>
      <c r="G24">
        <v>52230700</v>
      </c>
    </row>
    <row r="25" spans="2:7" x14ac:dyDescent="0.2">
      <c r="B25" s="1">
        <v>42797</v>
      </c>
      <c r="C25">
        <v>758.7</v>
      </c>
      <c r="D25">
        <v>761.9</v>
      </c>
      <c r="E25">
        <v>754.3</v>
      </c>
      <c r="F25">
        <v>758.5</v>
      </c>
      <c r="G25">
        <v>65306800</v>
      </c>
    </row>
    <row r="26" spans="2:7" x14ac:dyDescent="0.2">
      <c r="B26" s="1">
        <v>42796</v>
      </c>
      <c r="C26">
        <v>770</v>
      </c>
      <c r="D26">
        <v>776</v>
      </c>
      <c r="E26">
        <v>763</v>
      </c>
      <c r="F26">
        <v>763</v>
      </c>
      <c r="G26">
        <v>130658400</v>
      </c>
    </row>
    <row r="27" spans="2:7" x14ac:dyDescent="0.2">
      <c r="B27" s="1">
        <v>42795</v>
      </c>
      <c r="C27">
        <v>746.9</v>
      </c>
      <c r="D27">
        <v>749</v>
      </c>
      <c r="E27">
        <v>735.6</v>
      </c>
      <c r="F27">
        <v>748.2</v>
      </c>
      <c r="G27">
        <v>86399800</v>
      </c>
    </row>
    <row r="28" spans="2:7" x14ac:dyDescent="0.2">
      <c r="B28" s="1">
        <v>42794</v>
      </c>
      <c r="C28">
        <v>742.9</v>
      </c>
      <c r="D28">
        <v>747</v>
      </c>
      <c r="E28">
        <v>738.4</v>
      </c>
      <c r="F28">
        <v>738.4</v>
      </c>
      <c r="G28">
        <v>70676700</v>
      </c>
    </row>
    <row r="29" spans="2:7" x14ac:dyDescent="0.2">
      <c r="B29" s="1">
        <v>42759</v>
      </c>
      <c r="C29">
        <v>716</v>
      </c>
      <c r="D29">
        <v>717.9</v>
      </c>
      <c r="E29">
        <v>704</v>
      </c>
      <c r="F29">
        <v>706.5</v>
      </c>
      <c r="G29">
        <v>82906300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29"/>
  <sheetViews>
    <sheetView workbookViewId="0">
      <selection activeCell="G30" sqref="G30"/>
    </sheetView>
  </sheetViews>
  <sheetFormatPr defaultRowHeight="13.2" x14ac:dyDescent="0.2"/>
  <cols>
    <col min="2" max="2" width="10.33203125" customWidth="1"/>
    <col min="8" max="8" width="12.77734375" style="2" bestFit="1" customWidth="1"/>
  </cols>
  <sheetData>
    <row r="1" spans="2:8" x14ac:dyDescent="0.2">
      <c r="B1" t="s">
        <v>0</v>
      </c>
      <c r="C1">
        <f>+サマリ!C9</f>
        <v>8411</v>
      </c>
      <c r="D1" t="str">
        <f>+H6</f>
        <v>高安超え</v>
      </c>
    </row>
    <row r="5" spans="2:8" x14ac:dyDescent="0.2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2">
      <c r="B6" s="1">
        <v>43109</v>
      </c>
      <c r="C6">
        <v>215</v>
      </c>
      <c r="D6">
        <v>215.1</v>
      </c>
      <c r="E6">
        <v>213.9</v>
      </c>
      <c r="F6">
        <v>214.1</v>
      </c>
      <c r="G6">
        <v>35763300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2">
      <c r="B7" s="1">
        <v>43105</v>
      </c>
      <c r="C7">
        <v>210.8</v>
      </c>
      <c r="D7">
        <v>212.7</v>
      </c>
      <c r="E7">
        <v>210.8</v>
      </c>
      <c r="F7">
        <v>212.1</v>
      </c>
      <c r="G7">
        <v>205608500</v>
      </c>
      <c r="H7" s="2">
        <f>+F7*G7</f>
        <v>43609562850</v>
      </c>
    </row>
    <row r="8" spans="2:8" x14ac:dyDescent="0.2">
      <c r="B8" s="1">
        <v>43104</v>
      </c>
      <c r="C8">
        <v>207.7</v>
      </c>
      <c r="D8">
        <v>209.5</v>
      </c>
      <c r="E8">
        <v>207.1</v>
      </c>
      <c r="F8">
        <v>209.5</v>
      </c>
      <c r="G8">
        <v>206939200</v>
      </c>
      <c r="H8" s="2">
        <f t="shared" ref="H8:H16" si="0">+F8*G8</f>
        <v>43353762400</v>
      </c>
    </row>
    <row r="9" spans="2:8" x14ac:dyDescent="0.2">
      <c r="B9" s="1">
        <v>43098</v>
      </c>
      <c r="C9">
        <v>205</v>
      </c>
      <c r="D9">
        <v>206</v>
      </c>
      <c r="E9">
        <v>204.5</v>
      </c>
      <c r="F9">
        <v>204.6</v>
      </c>
      <c r="G9">
        <v>80016200</v>
      </c>
      <c r="H9" s="2">
        <f t="shared" si="0"/>
        <v>16371314520</v>
      </c>
    </row>
    <row r="10" spans="2:8" x14ac:dyDescent="0.2">
      <c r="B10" s="1">
        <v>43097</v>
      </c>
      <c r="C10">
        <v>205.4</v>
      </c>
      <c r="D10">
        <v>205.9</v>
      </c>
      <c r="E10">
        <v>204.1</v>
      </c>
      <c r="F10">
        <v>204.2</v>
      </c>
      <c r="G10">
        <v>76965100</v>
      </c>
      <c r="H10" s="2">
        <f t="shared" si="0"/>
        <v>15716273420</v>
      </c>
    </row>
    <row r="11" spans="2:8" x14ac:dyDescent="0.2">
      <c r="B11" s="1">
        <v>43096</v>
      </c>
      <c r="C11">
        <v>205.9</v>
      </c>
      <c r="D11">
        <v>206.8</v>
      </c>
      <c r="E11">
        <v>205.4</v>
      </c>
      <c r="F11">
        <v>206</v>
      </c>
      <c r="G11">
        <v>80197400</v>
      </c>
      <c r="H11" s="2">
        <f t="shared" si="0"/>
        <v>16520664400</v>
      </c>
    </row>
    <row r="12" spans="2:8" x14ac:dyDescent="0.2">
      <c r="B12" s="1">
        <v>43095</v>
      </c>
      <c r="C12">
        <v>206</v>
      </c>
      <c r="D12">
        <v>206.8</v>
      </c>
      <c r="E12">
        <v>205</v>
      </c>
      <c r="F12">
        <v>205.3</v>
      </c>
      <c r="G12">
        <v>90586400</v>
      </c>
      <c r="H12" s="2">
        <f t="shared" si="0"/>
        <v>18597387920</v>
      </c>
    </row>
    <row r="13" spans="2:8" x14ac:dyDescent="0.2">
      <c r="B13" s="1">
        <v>43094</v>
      </c>
      <c r="C13">
        <v>207.1</v>
      </c>
      <c r="D13">
        <v>207.2</v>
      </c>
      <c r="E13">
        <v>205.5</v>
      </c>
      <c r="F13">
        <v>206.1</v>
      </c>
      <c r="G13">
        <v>85666800</v>
      </c>
      <c r="H13" s="2">
        <f t="shared" si="0"/>
        <v>17655927480</v>
      </c>
    </row>
    <row r="14" spans="2:8" x14ac:dyDescent="0.2">
      <c r="B14" s="1">
        <v>43091</v>
      </c>
      <c r="C14">
        <v>206.7</v>
      </c>
      <c r="D14">
        <v>208.2</v>
      </c>
      <c r="E14">
        <v>206.5</v>
      </c>
      <c r="F14">
        <v>207.6</v>
      </c>
      <c r="G14">
        <v>140452800</v>
      </c>
      <c r="H14" s="2">
        <f t="shared" si="0"/>
        <v>29158001280</v>
      </c>
    </row>
    <row r="15" spans="2:8" x14ac:dyDescent="0.2">
      <c r="B15" s="1">
        <v>43090</v>
      </c>
      <c r="C15">
        <v>208.4</v>
      </c>
      <c r="D15">
        <v>208.6</v>
      </c>
      <c r="E15">
        <v>205.8</v>
      </c>
      <c r="F15">
        <v>206.1</v>
      </c>
      <c r="G15">
        <v>125639100</v>
      </c>
      <c r="H15" s="2">
        <f t="shared" si="0"/>
        <v>25894218510</v>
      </c>
    </row>
    <row r="16" spans="2:8" x14ac:dyDescent="0.2">
      <c r="B16" s="1">
        <v>43089</v>
      </c>
      <c r="C16">
        <v>206.2</v>
      </c>
      <c r="D16">
        <v>208.6</v>
      </c>
      <c r="E16">
        <v>206.1</v>
      </c>
      <c r="F16">
        <v>208.6</v>
      </c>
      <c r="G16">
        <v>242602700</v>
      </c>
      <c r="H16" s="2">
        <f t="shared" si="0"/>
        <v>50606923220</v>
      </c>
    </row>
    <row r="17" spans="2:7" x14ac:dyDescent="0.2">
      <c r="B17" s="1">
        <v>43088</v>
      </c>
      <c r="C17">
        <v>206.1</v>
      </c>
      <c r="D17">
        <v>206.9</v>
      </c>
      <c r="E17">
        <v>204.3</v>
      </c>
      <c r="F17">
        <v>204.5</v>
      </c>
      <c r="G17">
        <v>104827800</v>
      </c>
    </row>
    <row r="18" spans="2:7" x14ac:dyDescent="0.2">
      <c r="B18" s="1">
        <v>43087</v>
      </c>
      <c r="C18">
        <v>202.8</v>
      </c>
      <c r="D18">
        <v>205.6</v>
      </c>
      <c r="E18">
        <v>202.7</v>
      </c>
      <c r="F18">
        <v>205.6</v>
      </c>
      <c r="G18">
        <v>168325100</v>
      </c>
    </row>
    <row r="19" spans="2:7" x14ac:dyDescent="0.2">
      <c r="B19" s="1">
        <v>43084</v>
      </c>
      <c r="C19">
        <v>202</v>
      </c>
      <c r="D19">
        <v>202.1</v>
      </c>
      <c r="E19">
        <v>200.3</v>
      </c>
      <c r="F19">
        <v>200.8</v>
      </c>
      <c r="G19">
        <v>150799900</v>
      </c>
    </row>
    <row r="20" spans="2:7" x14ac:dyDescent="0.2">
      <c r="B20" s="1">
        <v>43083</v>
      </c>
      <c r="C20">
        <v>204.4</v>
      </c>
      <c r="D20">
        <v>204.6</v>
      </c>
      <c r="E20">
        <v>202</v>
      </c>
      <c r="F20">
        <v>202.7</v>
      </c>
      <c r="G20">
        <v>182107700</v>
      </c>
    </row>
    <row r="21" spans="2:7" x14ac:dyDescent="0.2">
      <c r="B21" s="1">
        <v>43082</v>
      </c>
      <c r="C21">
        <v>207</v>
      </c>
      <c r="D21">
        <v>207.7</v>
      </c>
      <c r="E21">
        <v>206.4</v>
      </c>
      <c r="F21">
        <v>207.3</v>
      </c>
      <c r="G21">
        <v>178074600</v>
      </c>
    </row>
    <row r="22" spans="2:7" x14ac:dyDescent="0.2">
      <c r="B22" s="1">
        <v>43081</v>
      </c>
      <c r="C22">
        <v>203.8</v>
      </c>
      <c r="D22">
        <v>206.8</v>
      </c>
      <c r="E22">
        <v>203.7</v>
      </c>
      <c r="F22">
        <v>206.2</v>
      </c>
      <c r="G22">
        <v>201818200</v>
      </c>
    </row>
    <row r="23" spans="2:7" x14ac:dyDescent="0.2">
      <c r="B23" s="1">
        <v>43080</v>
      </c>
      <c r="C23">
        <v>202.8</v>
      </c>
      <c r="D23">
        <v>204.2</v>
      </c>
      <c r="E23">
        <v>202.6</v>
      </c>
      <c r="F23">
        <v>203.3</v>
      </c>
      <c r="G23">
        <v>105789500</v>
      </c>
    </row>
    <row r="24" spans="2:7" x14ac:dyDescent="0.2">
      <c r="B24" s="1">
        <v>42800</v>
      </c>
      <c r="C24">
        <v>211.7</v>
      </c>
      <c r="D24">
        <v>213.2</v>
      </c>
      <c r="E24">
        <v>210.7</v>
      </c>
      <c r="F24">
        <v>212.4</v>
      </c>
      <c r="G24">
        <v>102480600</v>
      </c>
    </row>
    <row r="25" spans="2:7" x14ac:dyDescent="0.2">
      <c r="B25" s="1">
        <v>42797</v>
      </c>
      <c r="C25">
        <v>213.8</v>
      </c>
      <c r="D25">
        <v>214</v>
      </c>
      <c r="E25">
        <v>211.5</v>
      </c>
      <c r="F25">
        <v>212.6</v>
      </c>
      <c r="G25">
        <v>126042900</v>
      </c>
    </row>
    <row r="26" spans="2:7" x14ac:dyDescent="0.2">
      <c r="B26" s="1">
        <v>42796</v>
      </c>
      <c r="C26">
        <v>213.7</v>
      </c>
      <c r="D26">
        <v>215</v>
      </c>
      <c r="E26">
        <v>213.1</v>
      </c>
      <c r="F26">
        <v>213.3</v>
      </c>
      <c r="G26">
        <v>203061600</v>
      </c>
    </row>
    <row r="27" spans="2:7" x14ac:dyDescent="0.2">
      <c r="B27" s="1">
        <v>42795</v>
      </c>
      <c r="C27">
        <v>210.3</v>
      </c>
      <c r="D27">
        <v>211.2</v>
      </c>
      <c r="E27">
        <v>208.5</v>
      </c>
      <c r="F27">
        <v>210.5</v>
      </c>
      <c r="G27">
        <v>161923800</v>
      </c>
    </row>
    <row r="28" spans="2:7" x14ac:dyDescent="0.2">
      <c r="B28" s="1">
        <v>42794</v>
      </c>
      <c r="C28">
        <v>209.1</v>
      </c>
      <c r="D28">
        <v>210.6</v>
      </c>
      <c r="E28">
        <v>208.9</v>
      </c>
      <c r="F28">
        <v>209.7</v>
      </c>
      <c r="G28">
        <v>116024300</v>
      </c>
    </row>
    <row r="29" spans="2:7" x14ac:dyDescent="0.2">
      <c r="B29" s="1">
        <v>42759</v>
      </c>
      <c r="C29">
        <v>209.2</v>
      </c>
      <c r="D29">
        <v>209.5</v>
      </c>
      <c r="E29">
        <v>205.5</v>
      </c>
      <c r="F29">
        <v>205.9</v>
      </c>
      <c r="G29">
        <v>174651600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H29"/>
  <sheetViews>
    <sheetView workbookViewId="0">
      <selection activeCell="G30" sqref="G30"/>
    </sheetView>
  </sheetViews>
  <sheetFormatPr defaultRowHeight="13.2" x14ac:dyDescent="0.2"/>
  <cols>
    <col min="2" max="2" width="11.33203125" customWidth="1"/>
    <col min="8" max="8" width="12.77734375" style="2" bestFit="1" customWidth="1"/>
  </cols>
  <sheetData>
    <row r="1" spans="2:8" x14ac:dyDescent="0.2">
      <c r="B1" t="s">
        <v>0</v>
      </c>
      <c r="C1">
        <f>+サマリ!C10</f>
        <v>9984</v>
      </c>
      <c r="D1" t="str">
        <f>+H6</f>
        <v>高安超え</v>
      </c>
    </row>
    <row r="5" spans="2:8" x14ac:dyDescent="0.2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2">
      <c r="B6" s="1">
        <v>43109</v>
      </c>
      <c r="C6">
        <v>9380</v>
      </c>
      <c r="D6">
        <v>9385</v>
      </c>
      <c r="E6">
        <v>9321</v>
      </c>
      <c r="F6">
        <v>9341</v>
      </c>
      <c r="G6">
        <v>740900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2">
      <c r="B7" s="1">
        <v>43105</v>
      </c>
      <c r="C7">
        <v>9341</v>
      </c>
      <c r="D7">
        <v>9348</v>
      </c>
      <c r="E7">
        <v>9178</v>
      </c>
      <c r="F7">
        <v>9241</v>
      </c>
      <c r="G7">
        <v>5653100</v>
      </c>
      <c r="H7" s="2">
        <f>+F7*G7</f>
        <v>52240297100</v>
      </c>
    </row>
    <row r="8" spans="2:8" x14ac:dyDescent="0.2">
      <c r="B8" s="1">
        <v>43104</v>
      </c>
      <c r="C8">
        <v>9220</v>
      </c>
      <c r="D8">
        <v>9315</v>
      </c>
      <c r="E8">
        <v>9172</v>
      </c>
      <c r="F8">
        <v>9302</v>
      </c>
      <c r="G8">
        <v>8944200</v>
      </c>
      <c r="H8" s="2">
        <f t="shared" ref="H8:H16" si="0">+F8*G8</f>
        <v>83198948400</v>
      </c>
    </row>
    <row r="9" spans="2:8" x14ac:dyDescent="0.2">
      <c r="B9" s="1">
        <v>43098</v>
      </c>
      <c r="C9">
        <v>8990</v>
      </c>
      <c r="D9">
        <v>9026</v>
      </c>
      <c r="E9">
        <v>8917</v>
      </c>
      <c r="F9">
        <v>8920</v>
      </c>
      <c r="G9">
        <v>3584500</v>
      </c>
      <c r="H9" s="2">
        <f t="shared" si="0"/>
        <v>31973740000</v>
      </c>
    </row>
    <row r="10" spans="2:8" x14ac:dyDescent="0.2">
      <c r="B10" s="1">
        <v>43097</v>
      </c>
      <c r="C10">
        <v>8920</v>
      </c>
      <c r="D10">
        <v>9003</v>
      </c>
      <c r="E10">
        <v>8910</v>
      </c>
      <c r="F10">
        <v>8930</v>
      </c>
      <c r="G10">
        <v>3152300</v>
      </c>
      <c r="H10" s="2">
        <f t="shared" si="0"/>
        <v>28150039000</v>
      </c>
    </row>
    <row r="11" spans="2:8" x14ac:dyDescent="0.2">
      <c r="B11" s="1">
        <v>43096</v>
      </c>
      <c r="C11">
        <v>8967</v>
      </c>
      <c r="D11">
        <v>8976</v>
      </c>
      <c r="E11">
        <v>8916</v>
      </c>
      <c r="F11">
        <v>8922</v>
      </c>
      <c r="G11">
        <v>2739600</v>
      </c>
      <c r="H11" s="2">
        <f t="shared" si="0"/>
        <v>24442711200</v>
      </c>
    </row>
    <row r="12" spans="2:8" x14ac:dyDescent="0.2">
      <c r="B12" s="1">
        <v>43095</v>
      </c>
      <c r="C12">
        <v>8928</v>
      </c>
      <c r="D12">
        <v>8964</v>
      </c>
      <c r="E12">
        <v>8918</v>
      </c>
      <c r="F12">
        <v>8933</v>
      </c>
      <c r="G12">
        <v>2282000</v>
      </c>
      <c r="H12" s="2">
        <f t="shared" si="0"/>
        <v>20385106000</v>
      </c>
    </row>
    <row r="13" spans="2:8" x14ac:dyDescent="0.2">
      <c r="B13" s="1">
        <v>43094</v>
      </c>
      <c r="C13">
        <v>8950</v>
      </c>
      <c r="D13">
        <v>8980</v>
      </c>
      <c r="E13">
        <v>8912</v>
      </c>
      <c r="F13">
        <v>8956</v>
      </c>
      <c r="G13">
        <v>2551400</v>
      </c>
      <c r="H13" s="2">
        <f t="shared" si="0"/>
        <v>22850338400</v>
      </c>
    </row>
    <row r="14" spans="2:8" x14ac:dyDescent="0.2">
      <c r="B14" s="1">
        <v>43091</v>
      </c>
      <c r="C14">
        <v>9029</v>
      </c>
      <c r="D14">
        <v>9088</v>
      </c>
      <c r="E14">
        <v>8956</v>
      </c>
      <c r="F14">
        <v>8960</v>
      </c>
      <c r="G14">
        <v>3962000</v>
      </c>
      <c r="H14" s="2">
        <f t="shared" si="0"/>
        <v>35499520000</v>
      </c>
    </row>
    <row r="15" spans="2:8" x14ac:dyDescent="0.2">
      <c r="B15" s="1">
        <v>43090</v>
      </c>
      <c r="C15">
        <v>8993</v>
      </c>
      <c r="D15">
        <v>9043</v>
      </c>
      <c r="E15">
        <v>8911</v>
      </c>
      <c r="F15">
        <v>8987</v>
      </c>
      <c r="G15">
        <v>3901900</v>
      </c>
      <c r="H15" s="2">
        <f t="shared" si="0"/>
        <v>35066375300</v>
      </c>
    </row>
    <row r="16" spans="2:8" x14ac:dyDescent="0.2">
      <c r="B16" s="1">
        <v>43089</v>
      </c>
      <c r="C16">
        <v>9079</v>
      </c>
      <c r="D16">
        <v>9079</v>
      </c>
      <c r="E16">
        <v>8984</v>
      </c>
      <c r="F16">
        <v>9011</v>
      </c>
      <c r="G16">
        <v>3276500</v>
      </c>
      <c r="H16" s="2">
        <f t="shared" si="0"/>
        <v>29524541500</v>
      </c>
    </row>
    <row r="17" spans="2:7" x14ac:dyDescent="0.2">
      <c r="B17" s="1">
        <v>43088</v>
      </c>
      <c r="C17">
        <v>9175</v>
      </c>
      <c r="D17">
        <v>9178</v>
      </c>
      <c r="E17">
        <v>9020</v>
      </c>
      <c r="F17">
        <v>9060</v>
      </c>
      <c r="G17">
        <v>3820300</v>
      </c>
    </row>
    <row r="18" spans="2:7" x14ac:dyDescent="0.2">
      <c r="B18" s="1">
        <v>43087</v>
      </c>
      <c r="C18">
        <v>9001</v>
      </c>
      <c r="D18">
        <v>9105</v>
      </c>
      <c r="E18">
        <v>8992</v>
      </c>
      <c r="F18">
        <v>9080</v>
      </c>
      <c r="G18">
        <v>4907400</v>
      </c>
    </row>
    <row r="19" spans="2:7" x14ac:dyDescent="0.2">
      <c r="B19" s="1">
        <v>43084</v>
      </c>
      <c r="C19">
        <v>8920</v>
      </c>
      <c r="D19">
        <v>9009</v>
      </c>
      <c r="E19">
        <v>8874</v>
      </c>
      <c r="F19">
        <v>8931</v>
      </c>
      <c r="G19">
        <v>8867200</v>
      </c>
    </row>
    <row r="20" spans="2:7" x14ac:dyDescent="0.2">
      <c r="B20" s="1">
        <v>43083</v>
      </c>
      <c r="C20">
        <v>9200</v>
      </c>
      <c r="D20">
        <v>9209</v>
      </c>
      <c r="E20">
        <v>9042</v>
      </c>
      <c r="F20">
        <v>9150</v>
      </c>
      <c r="G20">
        <v>7661900</v>
      </c>
    </row>
    <row r="21" spans="2:7" x14ac:dyDescent="0.2">
      <c r="B21" s="1">
        <v>43082</v>
      </c>
      <c r="C21">
        <v>9427</v>
      </c>
      <c r="D21">
        <v>9444</v>
      </c>
      <c r="E21">
        <v>9351</v>
      </c>
      <c r="F21">
        <v>9365</v>
      </c>
      <c r="G21">
        <v>3256000</v>
      </c>
    </row>
    <row r="22" spans="2:7" x14ac:dyDescent="0.2">
      <c r="B22" s="1">
        <v>43081</v>
      </c>
      <c r="C22">
        <v>9500</v>
      </c>
      <c r="D22">
        <v>9525</v>
      </c>
      <c r="E22">
        <v>9427</v>
      </c>
      <c r="F22">
        <v>9444</v>
      </c>
      <c r="G22">
        <v>3240200</v>
      </c>
    </row>
    <row r="23" spans="2:7" x14ac:dyDescent="0.2">
      <c r="B23" s="1">
        <v>43080</v>
      </c>
      <c r="C23">
        <v>9465</v>
      </c>
      <c r="D23">
        <v>9497</v>
      </c>
      <c r="E23">
        <v>9419</v>
      </c>
      <c r="F23">
        <v>9483</v>
      </c>
      <c r="G23">
        <v>3060300</v>
      </c>
    </row>
    <row r="24" spans="2:7" x14ac:dyDescent="0.2">
      <c r="B24" s="1">
        <v>42800</v>
      </c>
      <c r="C24">
        <v>8419</v>
      </c>
      <c r="D24">
        <v>8492</v>
      </c>
      <c r="E24">
        <v>8388</v>
      </c>
      <c r="F24">
        <v>8439</v>
      </c>
      <c r="G24">
        <v>3425600</v>
      </c>
    </row>
    <row r="25" spans="2:7" x14ac:dyDescent="0.2">
      <c r="B25" s="1">
        <v>42797</v>
      </c>
      <c r="C25">
        <v>8535</v>
      </c>
      <c r="D25">
        <v>8572</v>
      </c>
      <c r="E25">
        <v>8394</v>
      </c>
      <c r="F25">
        <v>8440</v>
      </c>
      <c r="G25">
        <v>6093500</v>
      </c>
    </row>
    <row r="26" spans="2:7" x14ac:dyDescent="0.2">
      <c r="B26" s="1">
        <v>42796</v>
      </c>
      <c r="C26">
        <v>8700</v>
      </c>
      <c r="D26">
        <v>8710</v>
      </c>
      <c r="E26">
        <v>8579</v>
      </c>
      <c r="F26">
        <v>8579</v>
      </c>
      <c r="G26">
        <v>6060000</v>
      </c>
    </row>
    <row r="27" spans="2:7" x14ac:dyDescent="0.2">
      <c r="B27" s="1">
        <v>42795</v>
      </c>
      <c r="C27">
        <v>8434</v>
      </c>
      <c r="D27">
        <v>8650</v>
      </c>
      <c r="E27">
        <v>8405</v>
      </c>
      <c r="F27">
        <v>8583</v>
      </c>
      <c r="G27">
        <v>11305300</v>
      </c>
    </row>
    <row r="28" spans="2:7" x14ac:dyDescent="0.2">
      <c r="B28" s="1">
        <v>42794</v>
      </c>
      <c r="C28">
        <v>8431</v>
      </c>
      <c r="D28">
        <v>8490</v>
      </c>
      <c r="E28">
        <v>8362</v>
      </c>
      <c r="F28">
        <v>8362</v>
      </c>
      <c r="G28">
        <v>17526600</v>
      </c>
    </row>
    <row r="29" spans="2:7" x14ac:dyDescent="0.2">
      <c r="B29" s="1">
        <v>42759</v>
      </c>
      <c r="C29">
        <v>8315</v>
      </c>
      <c r="D29">
        <v>8550</v>
      </c>
      <c r="E29">
        <v>8306</v>
      </c>
      <c r="F29">
        <v>8428</v>
      </c>
      <c r="G29">
        <v>7887500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H29"/>
  <sheetViews>
    <sheetView workbookViewId="0">
      <selection activeCell="G30" sqref="G30"/>
    </sheetView>
  </sheetViews>
  <sheetFormatPr defaultRowHeight="13.2" x14ac:dyDescent="0.2"/>
  <cols>
    <col min="2" max="2" width="10.33203125" customWidth="1"/>
    <col min="8" max="8" width="12.77734375" style="2" bestFit="1" customWidth="1"/>
  </cols>
  <sheetData>
    <row r="1" spans="2:8" x14ac:dyDescent="0.2">
      <c r="B1" t="s">
        <v>0</v>
      </c>
      <c r="C1">
        <f>+サマリ!C11</f>
        <v>2002</v>
      </c>
      <c r="D1" t="str">
        <f>+H6</f>
        <v/>
      </c>
    </row>
    <row r="5" spans="2:8" x14ac:dyDescent="0.2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2">
      <c r="B6" s="1">
        <v>43109</v>
      </c>
      <c r="C6">
        <v>2334</v>
      </c>
      <c r="D6">
        <v>2334</v>
      </c>
      <c r="E6">
        <v>2324</v>
      </c>
      <c r="F6">
        <v>2327</v>
      </c>
      <c r="G6">
        <v>73000</v>
      </c>
      <c r="H6" s="2" t="str">
        <f>IF(AND(AVERAGE(H7:H16)&gt;50000000,D6&lt;D7,E6&lt;E7),"高安割れ",IF(AND(AVERAGE(H7:H16)&gt;50000000,D6&gt;D7,E6&gt;E7),"高安超え",""))</f>
        <v/>
      </c>
    </row>
    <row r="7" spans="2:8" x14ac:dyDescent="0.2">
      <c r="B7" s="1">
        <v>43105</v>
      </c>
      <c r="C7">
        <v>2330</v>
      </c>
      <c r="D7">
        <v>2334</v>
      </c>
      <c r="E7">
        <v>2300</v>
      </c>
      <c r="F7">
        <v>2326</v>
      </c>
      <c r="G7">
        <v>668900</v>
      </c>
      <c r="H7" s="2">
        <f>+F7*G7</f>
        <v>1555861400</v>
      </c>
    </row>
    <row r="8" spans="2:8" x14ac:dyDescent="0.2">
      <c r="B8" s="1">
        <v>43104</v>
      </c>
      <c r="C8">
        <v>2283</v>
      </c>
      <c r="D8">
        <v>2314</v>
      </c>
      <c r="E8">
        <v>2273</v>
      </c>
      <c r="F8">
        <v>2314</v>
      </c>
      <c r="G8">
        <v>980900</v>
      </c>
      <c r="H8" s="2">
        <f t="shared" ref="H8:H16" si="0">+F8*G8</f>
        <v>2269802600</v>
      </c>
    </row>
    <row r="9" spans="2:8" x14ac:dyDescent="0.2">
      <c r="B9" s="1">
        <v>43098</v>
      </c>
      <c r="C9">
        <v>2286</v>
      </c>
      <c r="D9">
        <v>2294</v>
      </c>
      <c r="E9">
        <v>2274</v>
      </c>
      <c r="F9">
        <v>2276</v>
      </c>
      <c r="G9">
        <v>423800</v>
      </c>
      <c r="H9" s="2">
        <f t="shared" si="0"/>
        <v>964568800</v>
      </c>
    </row>
    <row r="10" spans="2:8" x14ac:dyDescent="0.2">
      <c r="B10" s="1">
        <v>43097</v>
      </c>
      <c r="C10">
        <v>2313</v>
      </c>
      <c r="D10">
        <v>2316</v>
      </c>
      <c r="E10">
        <v>2283</v>
      </c>
      <c r="F10">
        <v>2285</v>
      </c>
      <c r="G10">
        <v>495100</v>
      </c>
      <c r="H10" s="2">
        <f t="shared" si="0"/>
        <v>1131303500</v>
      </c>
    </row>
    <row r="11" spans="2:8" x14ac:dyDescent="0.2">
      <c r="B11" s="1">
        <v>43096</v>
      </c>
      <c r="C11">
        <v>2329</v>
      </c>
      <c r="D11">
        <v>2330</v>
      </c>
      <c r="E11">
        <v>2305</v>
      </c>
      <c r="F11">
        <v>2313</v>
      </c>
      <c r="G11">
        <v>410600</v>
      </c>
      <c r="H11" s="2">
        <f t="shared" si="0"/>
        <v>949717800</v>
      </c>
    </row>
    <row r="12" spans="2:8" x14ac:dyDescent="0.2">
      <c r="B12" s="1">
        <v>43095</v>
      </c>
      <c r="C12">
        <v>2321</v>
      </c>
      <c r="D12">
        <v>2334</v>
      </c>
      <c r="E12">
        <v>2318</v>
      </c>
      <c r="F12">
        <v>2327</v>
      </c>
      <c r="G12">
        <v>426600</v>
      </c>
      <c r="H12" s="2">
        <f t="shared" si="0"/>
        <v>992698200</v>
      </c>
    </row>
    <row r="13" spans="2:8" x14ac:dyDescent="0.2">
      <c r="B13" s="1">
        <v>43094</v>
      </c>
      <c r="C13">
        <v>2297</v>
      </c>
      <c r="D13">
        <v>2322</v>
      </c>
      <c r="E13">
        <v>2295</v>
      </c>
      <c r="F13">
        <v>2320</v>
      </c>
      <c r="G13">
        <v>304400</v>
      </c>
      <c r="H13" s="2">
        <f t="shared" si="0"/>
        <v>706208000</v>
      </c>
    </row>
    <row r="14" spans="2:8" x14ac:dyDescent="0.2">
      <c r="B14" s="1">
        <v>43091</v>
      </c>
      <c r="C14">
        <v>2284</v>
      </c>
      <c r="D14">
        <v>2306</v>
      </c>
      <c r="E14">
        <v>2281</v>
      </c>
      <c r="F14">
        <v>2305</v>
      </c>
      <c r="G14">
        <v>621900</v>
      </c>
      <c r="H14" s="2">
        <f t="shared" si="0"/>
        <v>1433479500</v>
      </c>
    </row>
    <row r="15" spans="2:8" x14ac:dyDescent="0.2">
      <c r="B15" s="1">
        <v>43090</v>
      </c>
      <c r="C15">
        <v>2271</v>
      </c>
      <c r="D15">
        <v>2289</v>
      </c>
      <c r="E15">
        <v>2256</v>
      </c>
      <c r="F15">
        <v>2284</v>
      </c>
      <c r="G15">
        <v>683400</v>
      </c>
      <c r="H15" s="2">
        <f t="shared" si="0"/>
        <v>1560885600</v>
      </c>
    </row>
    <row r="16" spans="2:8" x14ac:dyDescent="0.2">
      <c r="B16" s="1">
        <v>43089</v>
      </c>
      <c r="C16">
        <v>2294</v>
      </c>
      <c r="D16">
        <v>2299</v>
      </c>
      <c r="E16">
        <v>2278</v>
      </c>
      <c r="F16">
        <v>2281</v>
      </c>
      <c r="G16">
        <v>575100</v>
      </c>
      <c r="H16" s="2">
        <f t="shared" si="0"/>
        <v>1311803100</v>
      </c>
    </row>
    <row r="17" spans="2:7" x14ac:dyDescent="0.2">
      <c r="B17" s="1">
        <v>43088</v>
      </c>
      <c r="C17">
        <v>2319</v>
      </c>
      <c r="D17">
        <v>2319</v>
      </c>
      <c r="E17">
        <v>2291</v>
      </c>
      <c r="F17">
        <v>2299</v>
      </c>
      <c r="G17">
        <v>641100</v>
      </c>
    </row>
    <row r="18" spans="2:7" x14ac:dyDescent="0.2">
      <c r="B18" s="1">
        <v>43087</v>
      </c>
      <c r="C18">
        <v>2300</v>
      </c>
      <c r="D18">
        <v>2321</v>
      </c>
      <c r="E18">
        <v>2293</v>
      </c>
      <c r="F18">
        <v>2314</v>
      </c>
      <c r="G18">
        <v>540200</v>
      </c>
    </row>
    <row r="19" spans="2:7" x14ac:dyDescent="0.2">
      <c r="B19" s="1">
        <v>43084</v>
      </c>
      <c r="C19">
        <v>2294</v>
      </c>
      <c r="D19">
        <v>2308</v>
      </c>
      <c r="E19">
        <v>2273</v>
      </c>
      <c r="F19">
        <v>2283</v>
      </c>
      <c r="G19">
        <v>1136200</v>
      </c>
    </row>
    <row r="20" spans="2:7" x14ac:dyDescent="0.2">
      <c r="B20" s="1">
        <v>43083</v>
      </c>
      <c r="C20">
        <v>2293</v>
      </c>
      <c r="D20">
        <v>2308</v>
      </c>
      <c r="E20">
        <v>2291</v>
      </c>
      <c r="F20">
        <v>2298</v>
      </c>
      <c r="G20">
        <v>561800</v>
      </c>
    </row>
    <row r="21" spans="2:7" x14ac:dyDescent="0.2">
      <c r="B21" s="1">
        <v>43082</v>
      </c>
      <c r="C21">
        <v>2296</v>
      </c>
      <c r="D21">
        <v>2300</v>
      </c>
      <c r="E21">
        <v>2286</v>
      </c>
      <c r="F21">
        <v>2293</v>
      </c>
      <c r="G21">
        <v>575700</v>
      </c>
    </row>
    <row r="22" spans="2:7" x14ac:dyDescent="0.2">
      <c r="B22" s="1">
        <v>43081</v>
      </c>
      <c r="C22">
        <v>2291</v>
      </c>
      <c r="D22">
        <v>2300</v>
      </c>
      <c r="E22">
        <v>2273</v>
      </c>
      <c r="F22">
        <v>2285</v>
      </c>
      <c r="G22">
        <v>612700</v>
      </c>
    </row>
    <row r="23" spans="2:7" x14ac:dyDescent="0.2">
      <c r="B23" s="1">
        <v>43080</v>
      </c>
      <c r="C23">
        <v>2284</v>
      </c>
      <c r="D23">
        <v>2292</v>
      </c>
      <c r="E23">
        <v>2258</v>
      </c>
      <c r="F23">
        <v>2289</v>
      </c>
      <c r="G23">
        <v>806500</v>
      </c>
    </row>
    <row r="24" spans="2:7" x14ac:dyDescent="0.2">
      <c r="B24" s="1">
        <v>42800</v>
      </c>
      <c r="C24">
        <v>1719</v>
      </c>
      <c r="D24">
        <v>1720</v>
      </c>
      <c r="E24">
        <v>1705</v>
      </c>
      <c r="F24">
        <v>1707</v>
      </c>
      <c r="G24">
        <v>390200</v>
      </c>
    </row>
    <row r="25" spans="2:7" x14ac:dyDescent="0.2">
      <c r="B25" s="1">
        <v>42797</v>
      </c>
      <c r="C25">
        <v>1749</v>
      </c>
      <c r="D25">
        <v>1750</v>
      </c>
      <c r="E25">
        <v>1716</v>
      </c>
      <c r="F25">
        <v>1717</v>
      </c>
      <c r="G25">
        <v>817700</v>
      </c>
    </row>
    <row r="26" spans="2:7" x14ac:dyDescent="0.2">
      <c r="B26" s="1">
        <v>42796</v>
      </c>
      <c r="C26">
        <v>1731</v>
      </c>
      <c r="D26">
        <v>1750</v>
      </c>
      <c r="E26">
        <v>1722</v>
      </c>
      <c r="F26">
        <v>1746</v>
      </c>
      <c r="G26">
        <v>853800</v>
      </c>
    </row>
    <row r="27" spans="2:7" x14ac:dyDescent="0.2">
      <c r="B27" s="1">
        <v>42795</v>
      </c>
      <c r="C27">
        <v>1715</v>
      </c>
      <c r="D27">
        <v>1733</v>
      </c>
      <c r="E27">
        <v>1704</v>
      </c>
      <c r="F27">
        <v>1718</v>
      </c>
      <c r="G27">
        <v>879800</v>
      </c>
    </row>
    <row r="28" spans="2:7" x14ac:dyDescent="0.2">
      <c r="B28" s="1">
        <v>42794</v>
      </c>
      <c r="C28">
        <v>1683</v>
      </c>
      <c r="D28">
        <v>1707</v>
      </c>
      <c r="E28">
        <v>1677</v>
      </c>
      <c r="F28">
        <v>1689</v>
      </c>
      <c r="G28">
        <v>888900</v>
      </c>
    </row>
    <row r="29" spans="2:7" x14ac:dyDescent="0.2">
      <c r="B29" s="1">
        <v>42759</v>
      </c>
      <c r="C29">
        <v>1688</v>
      </c>
      <c r="D29">
        <v>1701</v>
      </c>
      <c r="E29">
        <v>1685</v>
      </c>
      <c r="F29">
        <v>1692</v>
      </c>
      <c r="G29">
        <v>710300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サマリ</vt:lpstr>
      <vt:lpstr>11</vt:lpstr>
      <vt:lpstr>12</vt:lpstr>
      <vt:lpstr>13</vt:lpstr>
      <vt:lpstr>14</vt:lpstr>
      <vt:lpstr>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2018-01-09T00:15:22Z</dcterms:modified>
</cp:coreProperties>
</file>